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ĐKT" sheetId="1" r:id="rId1"/>
  </sheets>
  <definedNames>
    <definedName name="_xlnm.Print_Area" localSheetId="0">'CĐKT'!$A$1:$HB$70</definedName>
    <definedName name="_xlnm.Print_Titles" localSheetId="0">'CĐKT'!$A:$B,'CĐKT'!$7:$14</definedName>
  </definedNames>
  <calcPr fullCalcOnLoad="1"/>
</workbook>
</file>

<file path=xl/sharedStrings.xml><?xml version="1.0" encoding="utf-8"?>
<sst xmlns="http://schemas.openxmlformats.org/spreadsheetml/2006/main" count="519" uniqueCount="259">
  <si>
    <t>STT</t>
  </si>
  <si>
    <t>TÊN DOANH NGHIỆP</t>
  </si>
  <si>
    <t>TỔNG TÀI SẢN</t>
  </si>
  <si>
    <t>TỔNG NGUỒN VỐN</t>
  </si>
  <si>
    <t>Kiểm tra só liệu 
Tổng tài sản và tổng nguồn vốn</t>
  </si>
  <si>
    <t>Tổng số</t>
  </si>
  <si>
    <t>Tài sản ngắn hạn</t>
  </si>
  <si>
    <t>Tài sản dài hạn</t>
  </si>
  <si>
    <t>Nợ phải trả</t>
  </si>
  <si>
    <t>Vốn chủ sở hữu</t>
  </si>
  <si>
    <t>Trong đó</t>
  </si>
  <si>
    <t>Nguồn kinh phí và quỹ khác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</si>
  <si>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</si>
  <si>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</si>
  <si>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</si>
  <si>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</si>
  <si>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</si>
  <si>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Các khoản phải thu dài hạn</t>
  </si>
  <si>
    <t>Tài sản cố định</t>
  </si>
  <si>
    <t>Bất động sản đầu tư</t>
  </si>
  <si>
    <t>Các khoản đầu tư tài chính dài hạn</t>
  </si>
  <si>
    <t>Tài sản dài hạn khác</t>
  </si>
  <si>
    <t>Nợ ngắn hạn</t>
  </si>
  <si>
    <t>Nợ dài hạn</t>
  </si>
  <si>
    <t>Tài sản cố định hữu hình</t>
  </si>
  <si>
    <t>Tài sản cố định thuê tài chính</t>
  </si>
  <si>
    <t>Tài sản cố định vô hình</t>
  </si>
  <si>
    <t>Chi phí xây dựng 
cơ bản dở dang</t>
  </si>
  <si>
    <t>Vốn đầu tư của chủ sở hữu</t>
  </si>
  <si>
    <t>Quỹ đầu tư phát triển</t>
  </si>
  <si>
    <t>Quỹ dự phòng tài chính</t>
  </si>
  <si>
    <t>Quỹ khác thuộc vốn chủ sở hữu</t>
  </si>
  <si>
    <t>Nguồn vốn đầu tư XDCB</t>
  </si>
  <si>
    <t>MS BCĐKT 270</t>
  </si>
  <si>
    <t>MS BCĐKT 100</t>
  </si>
  <si>
    <t>MS BCĐKT 110</t>
  </si>
  <si>
    <t>MS BCĐKT 120</t>
  </si>
  <si>
    <t>MS BCĐKT 130</t>
  </si>
  <si>
    <t>MS BCĐKT 140</t>
  </si>
  <si>
    <t>MS BCĐKT 150</t>
  </si>
  <si>
    <t>MS BCĐKT 200</t>
  </si>
  <si>
    <t>MS BCĐKT 210</t>
  </si>
  <si>
    <t>MS BCĐKT 220</t>
  </si>
  <si>
    <t>MS BCĐKT 221</t>
  </si>
  <si>
    <t>MS BCĐKT 224</t>
  </si>
  <si>
    <t>MS BCĐKT 227</t>
  </si>
  <si>
    <t>MS BCĐKT 230</t>
  </si>
  <si>
    <t>MS BCĐKT 240</t>
  </si>
  <si>
    <t>MS BCĐKT 250</t>
  </si>
  <si>
    <t>MS BCĐKT 260</t>
  </si>
  <si>
    <t>MS BCĐKT 440</t>
  </si>
  <si>
    <t>MS BCĐKT 300</t>
  </si>
  <si>
    <t>MS BCĐKT 310</t>
  </si>
  <si>
    <t>MS BCĐKT 323</t>
  </si>
  <si>
    <t>MS BCĐKT 330</t>
  </si>
  <si>
    <t>MS BCĐKT 336</t>
  </si>
  <si>
    <t>MS BCĐKT 400</t>
  </si>
  <si>
    <t>MS BCĐKT 410</t>
  </si>
  <si>
    <t>MS BCĐKT 411</t>
  </si>
  <si>
    <t>MS BCĐKT 417</t>
  </si>
  <si>
    <t>MS BCĐKT 418</t>
  </si>
  <si>
    <t>MS BCĐKT 419</t>
  </si>
  <si>
    <t>MS BCĐKT 421</t>
  </si>
  <si>
    <t>MS BCĐKT 430</t>
  </si>
  <si>
    <t>TỔNG CỘNG</t>
  </si>
  <si>
    <t>A. KHỐI TỔNG CÔNG TY</t>
  </si>
  <si>
    <t>TỔNG CÔNG TY XÂY DỰNG SÀI GÒN-TNHH MTV</t>
  </si>
  <si>
    <t>MS BCĐKT 111</t>
  </si>
  <si>
    <t>MS BCĐKT 112</t>
  </si>
  <si>
    <t>MS BCĐKT 121</t>
  </si>
  <si>
    <t>MS BCĐKT 129</t>
  </si>
  <si>
    <t>MS BCĐKT 131</t>
  </si>
  <si>
    <t>MS BCĐKT 132</t>
  </si>
  <si>
    <t>MS BCĐKT 133</t>
  </si>
  <si>
    <t>MS BCĐKT 134</t>
  </si>
  <si>
    <t>MS BCĐKT 135</t>
  </si>
  <si>
    <t>MS BCĐKT 139</t>
  </si>
  <si>
    <t>MS BCĐKT 141</t>
  </si>
  <si>
    <t>MS BCĐKT 149</t>
  </si>
  <si>
    <t>MS BCĐKT 151</t>
  </si>
  <si>
    <t>MS BCĐKT 152</t>
  </si>
  <si>
    <t>MS BCĐKT 154</t>
  </si>
  <si>
    <t>MS BCĐKT 158</t>
  </si>
  <si>
    <t>MS BCĐKT 211</t>
  </si>
  <si>
    <t>MS BCĐKT 212</t>
  </si>
  <si>
    <t>MS BCĐKT 213</t>
  </si>
  <si>
    <t>MS BCĐKT 218</t>
  </si>
  <si>
    <t>MS BCĐKT 219</t>
  </si>
  <si>
    <t>MS BCĐKT 222</t>
  </si>
  <si>
    <t>MS BCĐKT 223</t>
  </si>
  <si>
    <t>MS BCĐKT 225</t>
  </si>
  <si>
    <t>MS BCĐKT 226</t>
  </si>
  <si>
    <t>MS BCĐKT 228</t>
  </si>
  <si>
    <t>MS BCĐKT 229</t>
  </si>
  <si>
    <t>Tiền</t>
  </si>
  <si>
    <t>Các khoản tương đương tiền</t>
  </si>
  <si>
    <t>Đầu tư ngắn hạn</t>
  </si>
  <si>
    <t>Dự phòng giảm giá đầu tư ngắn hạn</t>
  </si>
  <si>
    <t>Phải thu khách hàng</t>
  </si>
  <si>
    <t>Trả trước cho người bán</t>
  </si>
  <si>
    <t>Phải thu nội bộ ngắn hạn</t>
  </si>
  <si>
    <t>Phải thu theo tiến độ kế hoạch hợp đồng xây dựng</t>
  </si>
  <si>
    <t>Các khoản phải thu khác</t>
  </si>
  <si>
    <t>Dự phòng phải thu ngắn hạn khó đòi</t>
  </si>
  <si>
    <t>Dự phòng giảm giá hàng tồn kho</t>
  </si>
  <si>
    <t>Chi phí trả trước ngắn hạn</t>
  </si>
  <si>
    <t>Thuế GTGT được khấu trừ</t>
  </si>
  <si>
    <t>Thuế và các khoản khác phải thu Nhà nước</t>
  </si>
  <si>
    <t>TÀI SẢN DÀI HẠN</t>
  </si>
  <si>
    <t>Phải thu dài hạn của khách hàng</t>
  </si>
  <si>
    <t>Vốn kinh doanh ở đơn vị trực thuộc</t>
  </si>
  <si>
    <t>Phải thu dài hạn nội bộ</t>
  </si>
  <si>
    <t>Phải thu dài hạn khác</t>
  </si>
  <si>
    <t>Dự phòng phải thu dài hạn khó đòi</t>
  </si>
  <si>
    <t xml:space="preserve">Nguyên giá </t>
  </si>
  <si>
    <t xml:space="preserve">Giá trị hao mòn lũy kế </t>
  </si>
  <si>
    <t>MS BCĐKT 241</t>
  </si>
  <si>
    <t>MS BCĐKT 242</t>
  </si>
  <si>
    <t>MS BCĐKT 251</t>
  </si>
  <si>
    <t>MS BCĐKT 252</t>
  </si>
  <si>
    <t>MS BCĐKT 258</t>
  </si>
  <si>
    <t>MS BCĐKT 259</t>
  </si>
  <si>
    <t>Đầu tư vào công ty con</t>
  </si>
  <si>
    <t>Đầu tư vào công ty liên kết, liên doanh</t>
  </si>
  <si>
    <t>Đầu tư dài hạn khác</t>
  </si>
  <si>
    <t>MS BCĐKT 261</t>
  </si>
  <si>
    <t>MS BCĐKT 262</t>
  </si>
  <si>
    <t>MS BCĐKT 268</t>
  </si>
  <si>
    <t>MS BCĐKT 311</t>
  </si>
  <si>
    <t>MS BCĐKT 312</t>
  </si>
  <si>
    <t>MS BCĐKT 313</t>
  </si>
  <si>
    <t>MS BCĐKT 314</t>
  </si>
  <si>
    <t>MS BCĐKT 315</t>
  </si>
  <si>
    <t>MS BCĐKT 316</t>
  </si>
  <si>
    <t>MS BCĐKT 317</t>
  </si>
  <si>
    <t>MS BCĐKT 318</t>
  </si>
  <si>
    <t>MS BCĐKT 319</t>
  </si>
  <si>
    <t>MS BCĐKT 320</t>
  </si>
  <si>
    <t>MS BCĐKT 331</t>
  </si>
  <si>
    <t>MS BCĐKT 332</t>
  </si>
  <si>
    <t>MS BCĐKT 333</t>
  </si>
  <si>
    <t>MS BCĐKT 334</t>
  </si>
  <si>
    <t>MS BCĐKT 335</t>
  </si>
  <si>
    <t>MS BCĐKT 337</t>
  </si>
  <si>
    <t>Chi phí trả trước dài hạn</t>
  </si>
  <si>
    <t>Tài sản thuế thu nhập hoãn lại</t>
  </si>
  <si>
    <t>Vay và nợ ngắn hạn</t>
  </si>
  <si>
    <t>Phải trả người bán</t>
  </si>
  <si>
    <t>Người mua trả tiền trước</t>
  </si>
  <si>
    <t>Thuế và các khoản phải nộp Nhà nuốc</t>
  </si>
  <si>
    <t>Phải trả người lao động</t>
  </si>
  <si>
    <t>Chi phí phải trả</t>
  </si>
  <si>
    <t>Phải trả nội bộ</t>
  </si>
  <si>
    <t>Phải trả theo tiến độ kế hoạch hợp đồng xây dựng</t>
  </si>
  <si>
    <t>Các khoản phải trả, phải nộp ngắn hạn khác</t>
  </si>
  <si>
    <t>Dự phòng phải trả ngắn hạn</t>
  </si>
  <si>
    <t>Phải trả dài hạn người bán</t>
  </si>
  <si>
    <t>Phải trả dài hạn nội bộ</t>
  </si>
  <si>
    <t>Phải trả dài hạn khác</t>
  </si>
  <si>
    <t>Vay và nợ dài hạn</t>
  </si>
  <si>
    <t>Thuế thu nhập hoãn lại phãi trả</t>
  </si>
  <si>
    <t>Dự phòng trợ cấp mất việc làm</t>
  </si>
  <si>
    <t>Dự phòng phải trả dài hạn</t>
  </si>
  <si>
    <t>MS BCĐKT 412</t>
  </si>
  <si>
    <t>MS BCĐKT 413</t>
  </si>
  <si>
    <t>MS BCĐKT 414</t>
  </si>
  <si>
    <t>MS BCĐKT 415</t>
  </si>
  <si>
    <t>MS BCĐKT 416</t>
  </si>
  <si>
    <t>Thặng dư vốn cổ phần</t>
  </si>
  <si>
    <t>Vốn khác của chủ sở hữu</t>
  </si>
  <si>
    <t>Cổ phiếu quỹ</t>
  </si>
  <si>
    <t>Chênh lệch đánh giá lại tài sản</t>
  </si>
  <si>
    <t>Chênh lệch tỷ giá hối đoái</t>
  </si>
  <si>
    <t xml:space="preserve">Lợi nhuận sau thuế chưa phân phối </t>
  </si>
  <si>
    <t>MS BCĐKT 420</t>
  </si>
  <si>
    <t>Quỹ khen thưởng, phúc lợi</t>
  </si>
  <si>
    <t>Nguồn kinh phí</t>
  </si>
  <si>
    <t>Nguồn kinh phí đã hình thành TSCĐ</t>
  </si>
  <si>
    <t>MS BCĐKT 432</t>
  </si>
  <si>
    <t>MS BCĐKT 433</t>
  </si>
  <si>
    <t>CÁC CHỈ TIÊU NGOÀI BẢNG CÂN ĐỐI KẾ TOÁN</t>
  </si>
  <si>
    <t>Tài sản thuê ngoài</t>
  </si>
  <si>
    <t>Vật tư, hàng hóa nhận giữ hộ, nhận gia công</t>
  </si>
  <si>
    <t>Hàng hóa nhận bán hộ, nhận ký gửi, ký cược</t>
  </si>
  <si>
    <t xml:space="preserve">Nợ khó đò đã xử lý </t>
  </si>
  <si>
    <t>Dự toán chi sự nghiệp, dự án</t>
  </si>
  <si>
    <t>TỔNG CÔNG TY ĐỊA ỐC SÀI GÒN-TNHH MTV</t>
  </si>
  <si>
    <t>TỔNG CÔNG TY CƠ KHÍ GTVT SG-TNHH MTV</t>
  </si>
  <si>
    <t>TỔNG CÔNG TY CẤP NƯỚC SG-TNHH MTV</t>
  </si>
  <si>
    <t>TÔNG CÔNG TY CÔNG NGHIỆP SÀI GÒN-TNHH MTV</t>
  </si>
  <si>
    <t>TỔNG CÔNG TY LIKSIN-TNHH MTV</t>
  </si>
  <si>
    <t>TỔNG CÔNG TY THƯƠNG MẠI SÀI GÒN-TNHH MTV</t>
  </si>
  <si>
    <t>TỔNG CÔNG TY DU LỊCH SÀI GÒN-TNHH MTV</t>
  </si>
  <si>
    <t>TỔNG CÔNG TY BẾN THÀNH - TNHH MTV</t>
  </si>
  <si>
    <t>CÔNG TY TNHH MTV DỆT MAY GIA ĐỊNH</t>
  </si>
  <si>
    <t xml:space="preserve">CÔNG TY TNHH  MTV XNK VÀ ĐẦU TƯ CHỢ LỚN </t>
  </si>
  <si>
    <t>CÔNG TY TNHH MTV DƯỢC SÀI GÒN</t>
  </si>
  <si>
    <t>CÔNG TY ĐẦU TƯ TÀI CHÍNH NHÀ NƯỚC TP.HCM</t>
  </si>
  <si>
    <t>Công ty TNHH MTV Môi trường đô thị</t>
  </si>
  <si>
    <t xml:space="preserve">Quỹ phát triển nhà ở TP </t>
  </si>
  <si>
    <t>Quỹ bảo lãnh tín dụng DN nhỏ và vừa</t>
  </si>
  <si>
    <t xml:space="preserve">Công ty  TNHH MTV Dịch vụ Công ích TNXP </t>
  </si>
  <si>
    <t>Công ty TNHH MTV DV XK lao động và chuyên gia</t>
  </si>
  <si>
    <t>Công ty TNHH MTV QL KT DV Thủy lợi</t>
  </si>
  <si>
    <t>Công ty TNHH MTV PT CV phần mềm Quang Trung</t>
  </si>
  <si>
    <t xml:space="preserve">Công ty TNHH MTV Phát triển Khu công nghệ cao </t>
  </si>
  <si>
    <t>Cty TNHH MTV Dịch vụ cơ quan nuớc ngoài</t>
  </si>
  <si>
    <t>Cty TNHH MTV DV công ích Quận 2</t>
  </si>
  <si>
    <t>Cty TNHH MTV DV công ích Quận 4</t>
  </si>
  <si>
    <t>Công ty TNHH MTV DV công ích Quận 5</t>
  </si>
  <si>
    <t>Cty TNHH MTV DV công ích Phú Nhuận</t>
  </si>
  <si>
    <t>Công ty TNHH MTV Thảo cầm viên Sài Gòn</t>
  </si>
  <si>
    <t>Công ty TNHH MTV Công viên cây xanh</t>
  </si>
  <si>
    <t>Cty TNHH MTV DV công ích Quận 1</t>
  </si>
  <si>
    <t>Cty TNHH MTV DV công ích Quận 3</t>
  </si>
  <si>
    <t>Cty  TNHH MTV DV công ích Quận 6</t>
  </si>
  <si>
    <t>Cty TNHH MTV DV công ích Quận 7</t>
  </si>
  <si>
    <t>Cty TNHH MTV DV công ích Quận 8</t>
  </si>
  <si>
    <t>Cty TNHH MTV DV công ích Quận 10</t>
  </si>
  <si>
    <t>Cty TNHH MTV DV công ích Nhà Bè</t>
  </si>
  <si>
    <t>Công ty TNHH MTV DV công ích Gò Vấp</t>
  </si>
  <si>
    <t xml:space="preserve"> Cty TNHH MTV DV Công ích Bình Chánh</t>
  </si>
  <si>
    <t>Cty TNHH MTV DV công ích Hóc Môn</t>
  </si>
  <si>
    <t>Cty TNHH MTV DV công ích Tân Bình</t>
  </si>
  <si>
    <t xml:space="preserve"> Cty TNHH MTV DV Công ích Quận 11</t>
  </si>
  <si>
    <t xml:space="preserve"> Cty TNHH MTV DV Công ích Quận 12</t>
  </si>
  <si>
    <t xml:space="preserve"> Cty TNHH MTV DV công ích Thủ Đức</t>
  </si>
  <si>
    <t xml:space="preserve">Cty TNHH MTV DV công ích  Bình Thạnh </t>
  </si>
  <si>
    <t xml:space="preserve"> Cty TNHH MTV DV công ích Quận 9</t>
  </si>
  <si>
    <t xml:space="preserve">Cty TNHH MTV DV công ích Cần Giờ </t>
  </si>
  <si>
    <t>Cty TNHH MTV DV công ích Củ Chi</t>
  </si>
  <si>
    <t>Doanh thu chưa thực hiện</t>
  </si>
  <si>
    <t>MS BCĐKT 338</t>
  </si>
  <si>
    <t>MS BCĐKT 339</t>
  </si>
  <si>
    <t>Quỹ phát triển khoa học công nghệ</t>
  </si>
  <si>
    <t>MS BCĐKT 422</t>
  </si>
  <si>
    <t>Quỹ hỗ trợ sắp xếp doanh nghiệp</t>
  </si>
  <si>
    <t>ĐVT: triệu đồng</t>
  </si>
  <si>
    <t>B. DOANH NGHIỆP ĐỘC LẬP</t>
  </si>
  <si>
    <t>Số cuối năm</t>
  </si>
  <si>
    <t>Số đầu năm</t>
  </si>
  <si>
    <t>CÔNG TY TNHH MTV PHÁT TRIỂN CN TÂN THUẬN</t>
  </si>
  <si>
    <t>Dự phòng giảm giá đầu tư tài chính dài hạn</t>
  </si>
  <si>
    <t xml:space="preserve">CÔNG TY TNHH MTV VÀNG BẠC ĐÁ QUÝ SÀI GÒN </t>
  </si>
  <si>
    <t>Ngoại tệ các loại (USD)</t>
  </si>
  <si>
    <t>Biểu 02</t>
  </si>
  <si>
    <t xml:space="preserve">                       SỞ TÀI CHÍNH
            THÀNH PHỐ HỒ CHÍ MINH                                                  CHI CỤC TÀI CHÍNH DOANH NGHIỆP</t>
  </si>
  <si>
    <t>Vay trong nước</t>
  </si>
  <si>
    <t>Vay nước ngoài</t>
  </si>
  <si>
    <t>Cập nhật theo BCTC đã được Kiểm toán</t>
  </si>
  <si>
    <t>Số liệu lấy theo BCTC của Công ty</t>
  </si>
  <si>
    <t>TỔNG CÔNG TY NÔNG NGHIỆP SÀI GÒN-TNHH MTV</t>
  </si>
  <si>
    <t xml:space="preserve">TỔNG CÔNG TY VĂN HÓA SÀI GÒN-TNHH MTV </t>
  </si>
  <si>
    <t xml:space="preserve">BÁO CÁO TỔNG HỢP TÌNH HÌNH TÀI CHÍNH NĂM 2014 CỦA CÁC DOANH NGHIỆP 100% VỐN NHÀ NƯỚC THUỘC UBND THÀNH PHỐ                                                            </t>
  </si>
  <si>
    <t>Số liệu lấy theo KT Độc lập</t>
  </si>
  <si>
    <t>ĐVT: Triệu đồng</t>
  </si>
  <si>
    <t>Cty TNHH MTV Thóat nước Đô thị (chưa kiểm toán)</t>
  </si>
  <si>
    <t>Công ty TNHH MTV 27-7 (chưa kiểm toán)</t>
  </si>
  <si>
    <t>Công ty CBTPXK Hùng Vương (chưa kiểm toán)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</si>
</sst>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##0.0"/>
    <numFmt numFmtId="177" formatCode="[$-409]dddd\,\ mmmm\ dd\,\ yyyy"/>
    <numFmt numFmtId="178" formatCode="0_);\(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u val="single"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u val="single"/>
      <sz val="9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i/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>
        <color indexed="63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>
        <color indexed="22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2" borderId="7" xfId="55" applyFont="1" applyAlignment="1">
      <alignment/>
    </xf>
    <xf numFmtId="0" fontId="2" fillId="32" borderId="10" xfId="55" applyFont="1" applyBorder="1" applyAlignment="1">
      <alignment/>
    </xf>
    <xf numFmtId="0" fontId="0" fillId="0" borderId="0" xfId="0" applyAlignment="1">
      <alignment horizontal="center"/>
    </xf>
    <xf numFmtId="173" fontId="1" fillId="0" borderId="0" xfId="42" applyNumberFormat="1" applyFont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73" fontId="2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173" fontId="5" fillId="34" borderId="0" xfId="0" applyNumberFormat="1" applyFont="1" applyFill="1" applyAlignment="1">
      <alignment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73" fontId="5" fillId="37" borderId="11" xfId="55" applyNumberFormat="1" applyFont="1" applyFill="1" applyBorder="1" applyAlignment="1">
      <alignment/>
    </xf>
    <xf numFmtId="173" fontId="0" fillId="34" borderId="0" xfId="0" applyNumberFormat="1" applyFill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3" fontId="48" fillId="0" borderId="0" xfId="42" applyNumberFormat="1" applyFont="1" applyAlignment="1">
      <alignment/>
    </xf>
    <xf numFmtId="0" fontId="0" fillId="0" borderId="0" xfId="0" applyFill="1" applyAlignment="1">
      <alignment/>
    </xf>
    <xf numFmtId="173" fontId="2" fillId="0" borderId="0" xfId="0" applyNumberFormat="1" applyFont="1" applyFill="1" applyAlignment="1">
      <alignment/>
    </xf>
    <xf numFmtId="173" fontId="7" fillId="12" borderId="0" xfId="42" applyNumberFormat="1" applyFont="1" applyFill="1" applyAlignment="1">
      <alignment/>
    </xf>
    <xf numFmtId="173" fontId="2" fillId="38" borderId="11" xfId="55" applyNumberFormat="1" applyFont="1" applyFill="1" applyBorder="1" applyAlignment="1">
      <alignment/>
    </xf>
    <xf numFmtId="173" fontId="2" fillId="39" borderId="0" xfId="0" applyNumberFormat="1" applyFont="1" applyFill="1" applyAlignment="1">
      <alignment/>
    </xf>
    <xf numFmtId="173" fontId="2" fillId="0" borderId="11" xfId="55" applyNumberFormat="1" applyFont="1" applyFill="1" applyBorder="1" applyAlignment="1">
      <alignment/>
    </xf>
    <xf numFmtId="0" fontId="0" fillId="9" borderId="0" xfId="0" applyFill="1" applyAlignment="1">
      <alignment/>
    </xf>
    <xf numFmtId="173" fontId="5" fillId="9" borderId="11" xfId="55" applyNumberFormat="1" applyFont="1" applyFill="1" applyBorder="1" applyAlignment="1">
      <alignment/>
    </xf>
    <xf numFmtId="3" fontId="0" fillId="9" borderId="0" xfId="0" applyNumberFormat="1" applyFill="1" applyAlignment="1">
      <alignment/>
    </xf>
    <xf numFmtId="0" fontId="0" fillId="40" borderId="0" xfId="0" applyFill="1" applyAlignment="1">
      <alignment/>
    </xf>
    <xf numFmtId="173" fontId="5" fillId="40" borderId="11" xfId="55" applyNumberFormat="1" applyFont="1" applyFill="1" applyBorder="1" applyAlignment="1">
      <alignment/>
    </xf>
    <xf numFmtId="3" fontId="0" fillId="40" borderId="0" xfId="0" applyNumberFormat="1" applyFill="1" applyAlignment="1">
      <alignment/>
    </xf>
    <xf numFmtId="173" fontId="1" fillId="0" borderId="0" xfId="42" applyNumberFormat="1" applyFont="1" applyFill="1" applyAlignment="1">
      <alignment/>
    </xf>
    <xf numFmtId="173" fontId="1" fillId="35" borderId="0" xfId="42" applyNumberFormat="1" applyFont="1" applyFill="1" applyAlignment="1">
      <alignment/>
    </xf>
    <xf numFmtId="0" fontId="0" fillId="39" borderId="0" xfId="0" applyFill="1" applyAlignment="1">
      <alignment/>
    </xf>
    <xf numFmtId="173" fontId="1" fillId="41" borderId="0" xfId="42" applyNumberFormat="1" applyFont="1" applyFill="1" applyAlignment="1">
      <alignment/>
    </xf>
    <xf numFmtId="173" fontId="5" fillId="41" borderId="11" xfId="55" applyNumberFormat="1" applyFont="1" applyFill="1" applyBorder="1" applyAlignment="1">
      <alignment/>
    </xf>
    <xf numFmtId="173" fontId="1" fillId="39" borderId="0" xfId="42" applyNumberFormat="1" applyFont="1" applyFill="1" applyAlignment="1">
      <alignment/>
    </xf>
    <xf numFmtId="173" fontId="5" fillId="39" borderId="11" xfId="55" applyNumberFormat="1" applyFont="1" applyFill="1" applyBorder="1" applyAlignment="1">
      <alignment/>
    </xf>
    <xf numFmtId="173" fontId="48" fillId="37" borderId="0" xfId="42" applyNumberFormat="1" applyFont="1" applyFill="1" applyAlignment="1">
      <alignment/>
    </xf>
    <xf numFmtId="3" fontId="49" fillId="37" borderId="0" xfId="0" applyNumberFormat="1" applyFont="1" applyFill="1" applyBorder="1" applyAlignment="1">
      <alignment horizontal="center" vertical="center" wrapText="1"/>
    </xf>
    <xf numFmtId="3" fontId="50" fillId="37" borderId="0" xfId="0" applyNumberFormat="1" applyFont="1" applyFill="1" applyBorder="1" applyAlignment="1">
      <alignment vertical="center" wrapText="1"/>
    </xf>
    <xf numFmtId="0" fontId="51" fillId="37" borderId="0" xfId="0" applyFont="1" applyFill="1" applyBorder="1" applyAlignment="1">
      <alignment horizontal="right" vertical="distributed" wrapText="1"/>
    </xf>
    <xf numFmtId="3" fontId="51" fillId="37" borderId="0" xfId="0" applyNumberFormat="1" applyFont="1" applyFill="1" applyBorder="1" applyAlignment="1">
      <alignment wrapText="1"/>
    </xf>
    <xf numFmtId="3" fontId="49" fillId="37" borderId="0" xfId="0" applyNumberFormat="1" applyFont="1" applyFill="1" applyBorder="1" applyAlignment="1">
      <alignment vertical="center"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7" xfId="55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 horizontal="center"/>
    </xf>
    <xf numFmtId="3" fontId="51" fillId="37" borderId="12" xfId="0" applyNumberFormat="1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vertical="center" wrapText="1"/>
    </xf>
    <xf numFmtId="3" fontId="52" fillId="37" borderId="0" xfId="0" applyNumberFormat="1" applyFont="1" applyFill="1" applyBorder="1" applyAlignment="1">
      <alignment vertical="center"/>
    </xf>
    <xf numFmtId="0" fontId="46" fillId="37" borderId="0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0" xfId="0" applyFont="1" applyFill="1" applyAlignment="1">
      <alignment horizontal="center"/>
    </xf>
    <xf numFmtId="0" fontId="51" fillId="37" borderId="14" xfId="0" applyFont="1" applyFill="1" applyBorder="1" applyAlignment="1">
      <alignment vertical="center" wrapText="1"/>
    </xf>
    <xf numFmtId="3" fontId="51" fillId="37" borderId="0" xfId="0" applyNumberFormat="1" applyFont="1" applyFill="1" applyBorder="1" applyAlignment="1">
      <alignment vertical="center"/>
    </xf>
    <xf numFmtId="0" fontId="0" fillId="37" borderId="15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53" fillId="37" borderId="12" xfId="0" applyFont="1" applyFill="1" applyBorder="1" applyAlignment="1">
      <alignment/>
    </xf>
    <xf numFmtId="0" fontId="54" fillId="37" borderId="12" xfId="0" applyFont="1" applyFill="1" applyBorder="1" applyAlignment="1">
      <alignment/>
    </xf>
    <xf numFmtId="0" fontId="46" fillId="37" borderId="12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7" xfId="55" applyFont="1" applyFill="1" applyBorder="1" applyAlignment="1">
      <alignment/>
    </xf>
    <xf numFmtId="3" fontId="49" fillId="37" borderId="18" xfId="0" applyNumberFormat="1" applyFont="1" applyFill="1" applyBorder="1" applyAlignment="1">
      <alignment horizontal="center" vertical="center" wrapText="1"/>
    </xf>
    <xf numFmtId="3" fontId="49" fillId="37" borderId="19" xfId="0" applyNumberFormat="1" applyFont="1" applyFill="1" applyBorder="1" applyAlignment="1">
      <alignment horizontal="center" vertical="center" wrapText="1"/>
    </xf>
    <xf numFmtId="3" fontId="49" fillId="37" borderId="20" xfId="0" applyNumberFormat="1" applyFont="1" applyFill="1" applyBorder="1" applyAlignment="1">
      <alignment horizontal="center" vertical="center"/>
    </xf>
    <xf numFmtId="3" fontId="49" fillId="37" borderId="20" xfId="54" applyNumberFormat="1" applyFont="1" applyFill="1" applyBorder="1" applyAlignment="1">
      <alignment horizontal="center" vertical="center"/>
    </xf>
    <xf numFmtId="3" fontId="49" fillId="37" borderId="20" xfId="54" applyNumberFormat="1" applyFont="1" applyFill="1" applyBorder="1" applyAlignment="1">
      <alignment/>
    </xf>
    <xf numFmtId="173" fontId="49" fillId="37" borderId="20" xfId="42" applyNumberFormat="1" applyFont="1" applyFill="1" applyBorder="1" applyAlignment="1">
      <alignment/>
    </xf>
    <xf numFmtId="3" fontId="49" fillId="37" borderId="21" xfId="54" applyNumberFormat="1" applyFont="1" applyFill="1" applyBorder="1" applyAlignment="1">
      <alignment/>
    </xf>
    <xf numFmtId="173" fontId="49" fillId="37" borderId="21" xfId="0" applyNumberFormat="1" applyFont="1" applyFill="1" applyBorder="1" applyAlignment="1">
      <alignment/>
    </xf>
    <xf numFmtId="3" fontId="49" fillId="37" borderId="22" xfId="0" applyNumberFormat="1" applyFont="1" applyFill="1" applyBorder="1" applyAlignment="1">
      <alignment/>
    </xf>
    <xf numFmtId="3" fontId="49" fillId="37" borderId="22" xfId="54" applyNumberFormat="1" applyFont="1" applyFill="1" applyBorder="1" applyAlignment="1">
      <alignment/>
    </xf>
    <xf numFmtId="173" fontId="49" fillId="37" borderId="21" xfId="42" applyNumberFormat="1" applyFont="1" applyFill="1" applyBorder="1" applyAlignment="1">
      <alignment/>
    </xf>
    <xf numFmtId="3" fontId="49" fillId="37" borderId="21" xfId="0" applyNumberFormat="1" applyFont="1" applyFill="1" applyBorder="1" applyAlignment="1">
      <alignment/>
    </xf>
    <xf numFmtId="173" fontId="49" fillId="37" borderId="21" xfId="0" applyNumberFormat="1" applyFont="1" applyFill="1" applyBorder="1" applyAlignment="1">
      <alignment horizontal="right" vertical="center"/>
    </xf>
    <xf numFmtId="173" fontId="0" fillId="37" borderId="11" xfId="55" applyNumberFormat="1" applyFont="1" applyFill="1" applyBorder="1" applyAlignment="1">
      <alignment/>
    </xf>
    <xf numFmtId="0" fontId="49" fillId="37" borderId="0" xfId="0" applyFont="1" applyFill="1" applyAlignment="1">
      <alignment/>
    </xf>
    <xf numFmtId="173" fontId="49" fillId="37" borderId="23" xfId="42" applyNumberFormat="1" applyFont="1" applyFill="1" applyBorder="1" applyAlignment="1">
      <alignment horizontal="center" vertical="center"/>
    </xf>
    <xf numFmtId="173" fontId="55" fillId="37" borderId="24" xfId="42" applyNumberFormat="1" applyFont="1" applyFill="1" applyBorder="1" applyAlignment="1">
      <alignment horizontal="center" vertical="center"/>
    </xf>
    <xf numFmtId="173" fontId="49" fillId="37" borderId="21" xfId="42" applyNumberFormat="1" applyFont="1" applyFill="1" applyBorder="1" applyAlignment="1">
      <alignment horizontal="right"/>
    </xf>
    <xf numFmtId="173" fontId="49" fillId="37" borderId="24" xfId="42" applyNumberFormat="1" applyFont="1" applyFill="1" applyBorder="1" applyAlignment="1">
      <alignment horizontal="right"/>
    </xf>
    <xf numFmtId="173" fontId="49" fillId="37" borderId="25" xfId="42" applyNumberFormat="1" applyFont="1" applyFill="1" applyBorder="1" applyAlignment="1">
      <alignment horizontal="right"/>
    </xf>
    <xf numFmtId="173" fontId="49" fillId="37" borderId="23" xfId="42" applyNumberFormat="1" applyFont="1" applyFill="1" applyBorder="1" applyAlignment="1">
      <alignment horizontal="right"/>
    </xf>
    <xf numFmtId="173" fontId="49" fillId="37" borderId="23" xfId="42" applyNumberFormat="1" applyFont="1" applyFill="1" applyBorder="1" applyAlignment="1">
      <alignment horizontal="right" vertical="center"/>
    </xf>
    <xf numFmtId="173" fontId="49" fillId="37" borderId="26" xfId="42" applyNumberFormat="1" applyFont="1" applyFill="1" applyBorder="1" applyAlignment="1">
      <alignment horizontal="right"/>
    </xf>
    <xf numFmtId="173" fontId="49" fillId="37" borderId="27" xfId="42" applyNumberFormat="1" applyFont="1" applyFill="1" applyBorder="1" applyAlignment="1">
      <alignment horizontal="right"/>
    </xf>
    <xf numFmtId="173" fontId="49" fillId="37" borderId="23" xfId="0" applyNumberFormat="1" applyFont="1" applyFill="1" applyBorder="1" applyAlignment="1">
      <alignment horizontal="right"/>
    </xf>
    <xf numFmtId="173" fontId="49" fillId="37" borderId="23" xfId="0" applyNumberFormat="1" applyFont="1" applyFill="1" applyBorder="1" applyAlignment="1">
      <alignment horizontal="right" vertical="center"/>
    </xf>
    <xf numFmtId="173" fontId="50" fillId="37" borderId="23" xfId="0" applyNumberFormat="1" applyFont="1" applyFill="1" applyBorder="1" applyAlignment="1">
      <alignment horizontal="center" vertical="center"/>
    </xf>
    <xf numFmtId="173" fontId="50" fillId="37" borderId="23" xfId="0" applyNumberFormat="1" applyFont="1" applyFill="1" applyBorder="1" applyAlignment="1">
      <alignment vertical="center"/>
    </xf>
    <xf numFmtId="173" fontId="49" fillId="37" borderId="28" xfId="0" applyNumberFormat="1" applyFont="1" applyFill="1" applyBorder="1" applyAlignment="1">
      <alignment horizontal="right" vertical="center"/>
    </xf>
    <xf numFmtId="173" fontId="0" fillId="37" borderId="0" xfId="0" applyNumberFormat="1" applyFont="1" applyFill="1" applyAlignment="1">
      <alignment/>
    </xf>
    <xf numFmtId="3" fontId="49" fillId="37" borderId="23" xfId="0" applyNumberFormat="1" applyFont="1" applyFill="1" applyBorder="1" applyAlignment="1">
      <alignment horizontal="right" vertical="center"/>
    </xf>
    <xf numFmtId="43" fontId="49" fillId="37" borderId="23" xfId="0" applyNumberFormat="1" applyFont="1" applyFill="1" applyBorder="1" applyAlignment="1">
      <alignment horizontal="right" vertical="center"/>
    </xf>
    <xf numFmtId="173" fontId="50" fillId="37" borderId="23" xfId="0" applyNumberFormat="1" applyFont="1" applyFill="1" applyBorder="1" applyAlignment="1">
      <alignment horizontal="left" vertical="center" wrapText="1"/>
    </xf>
    <xf numFmtId="173" fontId="0" fillId="37" borderId="11" xfId="55" applyNumberFormat="1" applyFont="1" applyFill="1" applyBorder="1" applyAlignment="1">
      <alignment horizontal="center" vertical="center"/>
    </xf>
    <xf numFmtId="3" fontId="50" fillId="37" borderId="23" xfId="0" applyNumberFormat="1" applyFont="1" applyFill="1" applyBorder="1" applyAlignment="1">
      <alignment horizontal="center" vertical="center"/>
    </xf>
    <xf numFmtId="3" fontId="50" fillId="37" borderId="23" xfId="0" applyNumberFormat="1" applyFont="1" applyFill="1" applyBorder="1" applyAlignment="1">
      <alignment vertical="center"/>
    </xf>
    <xf numFmtId="3" fontId="49" fillId="37" borderId="25" xfId="54" applyNumberFormat="1" applyFont="1" applyFill="1" applyBorder="1" applyAlignment="1">
      <alignment horizontal="right" vertical="center"/>
    </xf>
    <xf numFmtId="173" fontId="50" fillId="37" borderId="23" xfId="42" applyNumberFormat="1" applyFont="1" applyFill="1" applyBorder="1" applyAlignment="1">
      <alignment horizontal="center" vertical="center"/>
    </xf>
    <xf numFmtId="173" fontId="50" fillId="37" borderId="23" xfId="42" applyNumberFormat="1" applyFont="1" applyFill="1" applyBorder="1" applyAlignment="1">
      <alignment vertical="center"/>
    </xf>
    <xf numFmtId="173" fontId="48" fillId="37" borderId="23" xfId="42" applyNumberFormat="1" applyFont="1" applyFill="1" applyBorder="1" applyAlignment="1">
      <alignment horizontal="right" vertical="center"/>
    </xf>
    <xf numFmtId="173" fontId="0" fillId="37" borderId="0" xfId="42" applyNumberFormat="1" applyFont="1" applyFill="1" applyAlignment="1">
      <alignment/>
    </xf>
    <xf numFmtId="173" fontId="48" fillId="37" borderId="0" xfId="42" applyNumberFormat="1" applyFont="1" applyFill="1" applyAlignment="1">
      <alignment/>
    </xf>
    <xf numFmtId="0" fontId="49" fillId="37" borderId="23" xfId="0" applyFont="1" applyFill="1" applyBorder="1" applyAlignment="1">
      <alignment horizontal="right" vertical="center"/>
    </xf>
    <xf numFmtId="4" fontId="49" fillId="37" borderId="23" xfId="0" applyNumberFormat="1" applyFont="1" applyFill="1" applyBorder="1" applyAlignment="1">
      <alignment horizontal="right" vertical="center"/>
    </xf>
    <xf numFmtId="3" fontId="49" fillId="37" borderId="23" xfId="42" applyNumberFormat="1" applyFont="1" applyFill="1" applyBorder="1" applyAlignment="1">
      <alignment horizontal="right" vertical="center"/>
    </xf>
    <xf numFmtId="173" fontId="56" fillId="37" borderId="23" xfId="42" applyNumberFormat="1" applyFont="1" applyFill="1" applyBorder="1" applyAlignment="1">
      <alignment horizontal="center" vertical="center"/>
    </xf>
    <xf numFmtId="178" fontId="49" fillId="37" borderId="23" xfId="0" applyNumberFormat="1" applyFont="1" applyFill="1" applyBorder="1" applyAlignment="1">
      <alignment horizontal="right" vertical="center"/>
    </xf>
    <xf numFmtId="37" fontId="49" fillId="37" borderId="23" xfId="0" applyNumberFormat="1" applyFont="1" applyFill="1" applyBorder="1" applyAlignment="1">
      <alignment horizontal="right" vertical="center"/>
    </xf>
    <xf numFmtId="3" fontId="50" fillId="37" borderId="29" xfId="0" applyNumberFormat="1" applyFont="1" applyFill="1" applyBorder="1" applyAlignment="1">
      <alignment vertical="center"/>
    </xf>
    <xf numFmtId="173" fontId="49" fillId="37" borderId="29" xfId="0" applyNumberFormat="1" applyFont="1" applyFill="1" applyBorder="1" applyAlignment="1">
      <alignment horizontal="right" vertical="center"/>
    </xf>
    <xf numFmtId="3" fontId="49" fillId="37" borderId="29" xfId="0" applyNumberFormat="1" applyFont="1" applyFill="1" applyBorder="1" applyAlignment="1">
      <alignment horizontal="right" vertical="center"/>
    </xf>
    <xf numFmtId="173" fontId="8" fillId="37" borderId="23" xfId="0" applyNumberFormat="1" applyFont="1" applyFill="1" applyBorder="1" applyAlignment="1">
      <alignment horizontal="center" vertical="center"/>
    </xf>
    <xf numFmtId="173" fontId="8" fillId="37" borderId="23" xfId="0" applyNumberFormat="1" applyFont="1" applyFill="1" applyBorder="1" applyAlignment="1">
      <alignment vertical="center"/>
    </xf>
    <xf numFmtId="173" fontId="9" fillId="37" borderId="23" xfId="0" applyNumberFormat="1" applyFont="1" applyFill="1" applyBorder="1" applyAlignment="1">
      <alignment horizontal="right" vertical="center"/>
    </xf>
    <xf numFmtId="173" fontId="9" fillId="37" borderId="23" xfId="42" applyNumberFormat="1" applyFont="1" applyFill="1" applyBorder="1" applyAlignment="1">
      <alignment horizontal="right" vertical="center"/>
    </xf>
    <xf numFmtId="3" fontId="9" fillId="37" borderId="23" xfId="0" applyNumberFormat="1" applyFont="1" applyFill="1" applyBorder="1" applyAlignment="1">
      <alignment horizontal="right" vertical="center"/>
    </xf>
    <xf numFmtId="173" fontId="5" fillId="37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50" fillId="37" borderId="30" xfId="0" applyNumberFormat="1" applyFont="1" applyFill="1" applyBorder="1" applyAlignment="1">
      <alignment vertical="center" wrapText="1"/>
    </xf>
    <xf numFmtId="3" fontId="50" fillId="37" borderId="31" xfId="0" applyNumberFormat="1" applyFont="1" applyFill="1" applyBorder="1" applyAlignment="1">
      <alignment vertical="center" wrapText="1"/>
    </xf>
    <xf numFmtId="0" fontId="0" fillId="37" borderId="0" xfId="0" applyFont="1" applyFill="1" applyBorder="1" applyAlignment="1">
      <alignment/>
    </xf>
    <xf numFmtId="0" fontId="0" fillId="37" borderId="32" xfId="55" applyFont="1" applyFill="1" applyBorder="1" applyAlignment="1">
      <alignment/>
    </xf>
    <xf numFmtId="3" fontId="50" fillId="37" borderId="30" xfId="0" applyNumberFormat="1" applyFont="1" applyFill="1" applyBorder="1" applyAlignment="1">
      <alignment horizontal="center" vertical="center" wrapText="1"/>
    </xf>
    <xf numFmtId="3" fontId="50" fillId="37" borderId="33" xfId="0" applyNumberFormat="1" applyFont="1" applyFill="1" applyBorder="1" applyAlignment="1">
      <alignment horizontal="center" vertical="center" wrapText="1"/>
    </xf>
    <xf numFmtId="3" fontId="50" fillId="37" borderId="31" xfId="0" applyNumberFormat="1" applyFont="1" applyFill="1" applyBorder="1" applyAlignment="1">
      <alignment horizontal="center" vertical="center" wrapText="1"/>
    </xf>
    <xf numFmtId="3" fontId="57" fillId="37" borderId="34" xfId="0" applyNumberFormat="1" applyFont="1" applyFill="1" applyBorder="1" applyAlignment="1">
      <alignment horizontal="center" vertical="center" wrapText="1"/>
    </xf>
    <xf numFmtId="3" fontId="57" fillId="37" borderId="35" xfId="0" applyNumberFormat="1" applyFont="1" applyFill="1" applyBorder="1" applyAlignment="1">
      <alignment horizontal="center" vertical="center" wrapText="1"/>
    </xf>
    <xf numFmtId="3" fontId="57" fillId="37" borderId="15" xfId="0" applyNumberFormat="1" applyFont="1" applyFill="1" applyBorder="1" applyAlignment="1">
      <alignment horizontal="center" vertical="center" wrapText="1"/>
    </xf>
    <xf numFmtId="3" fontId="57" fillId="37" borderId="16" xfId="0" applyNumberFormat="1" applyFont="1" applyFill="1" applyBorder="1" applyAlignment="1">
      <alignment horizontal="center" vertical="center" wrapText="1"/>
    </xf>
    <xf numFmtId="3" fontId="57" fillId="37" borderId="36" xfId="0" applyNumberFormat="1" applyFont="1" applyFill="1" applyBorder="1" applyAlignment="1">
      <alignment horizontal="center" vertical="center" wrapText="1"/>
    </xf>
    <xf numFmtId="3" fontId="57" fillId="37" borderId="12" xfId="0" applyNumberFormat="1" applyFont="1" applyFill="1" applyBorder="1" applyAlignment="1">
      <alignment horizontal="center" vertical="center" wrapText="1"/>
    </xf>
    <xf numFmtId="3" fontId="50" fillId="37" borderId="19" xfId="0" applyNumberFormat="1" applyFont="1" applyFill="1" applyBorder="1" applyAlignment="1">
      <alignment horizontal="center" vertical="center" wrapText="1"/>
    </xf>
    <xf numFmtId="3" fontId="57" fillId="37" borderId="30" xfId="0" applyNumberFormat="1" applyFont="1" applyFill="1" applyBorder="1" applyAlignment="1">
      <alignment horizontal="center" vertical="center" wrapText="1"/>
    </xf>
    <xf numFmtId="3" fontId="57" fillId="37" borderId="33" xfId="0" applyNumberFormat="1" applyFont="1" applyFill="1" applyBorder="1" applyAlignment="1">
      <alignment horizontal="center" vertical="center" wrapText="1"/>
    </xf>
    <xf numFmtId="3" fontId="57" fillId="37" borderId="31" xfId="0" applyNumberFormat="1" applyFont="1" applyFill="1" applyBorder="1" applyAlignment="1">
      <alignment horizontal="center" vertical="center" wrapText="1"/>
    </xf>
    <xf numFmtId="3" fontId="50" fillId="37" borderId="34" xfId="0" applyNumberFormat="1" applyFont="1" applyFill="1" applyBorder="1" applyAlignment="1">
      <alignment horizontal="center" vertical="center" wrapText="1"/>
    </xf>
    <xf numFmtId="3" fontId="50" fillId="37" borderId="36" xfId="0" applyNumberFormat="1" applyFont="1" applyFill="1" applyBorder="1" applyAlignment="1">
      <alignment horizontal="center" vertical="center" wrapText="1"/>
    </xf>
    <xf numFmtId="3" fontId="50" fillId="37" borderId="35" xfId="0" applyNumberFormat="1" applyFont="1" applyFill="1" applyBorder="1" applyAlignment="1">
      <alignment horizontal="center" vertical="center" wrapText="1"/>
    </xf>
    <xf numFmtId="3" fontId="50" fillId="37" borderId="15" xfId="0" applyNumberFormat="1" applyFont="1" applyFill="1" applyBorder="1" applyAlignment="1">
      <alignment horizontal="center" vertical="center" wrapText="1"/>
    </xf>
    <xf numFmtId="3" fontId="50" fillId="37" borderId="12" xfId="0" applyNumberFormat="1" applyFont="1" applyFill="1" applyBorder="1" applyAlignment="1">
      <alignment horizontal="center" vertical="center" wrapText="1"/>
    </xf>
    <xf numFmtId="3" fontId="50" fillId="37" borderId="16" xfId="0" applyNumberFormat="1" applyFont="1" applyFill="1" applyBorder="1" applyAlignment="1">
      <alignment horizontal="center" vertical="center" wrapText="1"/>
    </xf>
    <xf numFmtId="3" fontId="50" fillId="37" borderId="19" xfId="0" applyNumberFormat="1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center" vertical="center" wrapText="1"/>
    </xf>
    <xf numFmtId="3" fontId="57" fillId="37" borderId="30" xfId="0" applyNumberFormat="1" applyFont="1" applyFill="1" applyBorder="1" applyAlignment="1">
      <alignment horizontal="center" vertical="center"/>
    </xf>
    <xf numFmtId="3" fontId="57" fillId="37" borderId="31" xfId="0" applyNumberFormat="1" applyFont="1" applyFill="1" applyBorder="1" applyAlignment="1">
      <alignment horizontal="center" vertical="center"/>
    </xf>
    <xf numFmtId="3" fontId="57" fillId="37" borderId="19" xfId="0" applyNumberFormat="1" applyFont="1" applyFill="1" applyBorder="1" applyAlignment="1">
      <alignment horizontal="center" vertical="center"/>
    </xf>
    <xf numFmtId="3" fontId="57" fillId="37" borderId="19" xfId="0" applyNumberFormat="1" applyFont="1" applyFill="1" applyBorder="1" applyAlignment="1">
      <alignment horizontal="center" vertical="center" wrapText="1"/>
    </xf>
    <xf numFmtId="3" fontId="50" fillId="37" borderId="18" xfId="0" applyNumberFormat="1" applyFont="1" applyFill="1" applyBorder="1" applyAlignment="1">
      <alignment horizontal="center" vertical="center" wrapText="1"/>
    </xf>
    <xf numFmtId="3" fontId="50" fillId="37" borderId="22" xfId="0" applyNumberFormat="1" applyFont="1" applyFill="1" applyBorder="1" applyAlignment="1">
      <alignment horizontal="center" vertical="center" wrapText="1"/>
    </xf>
    <xf numFmtId="3" fontId="50" fillId="37" borderId="37" xfId="0" applyNumberFormat="1" applyFont="1" applyFill="1" applyBorder="1" applyAlignment="1">
      <alignment horizontal="center" vertical="center" wrapText="1"/>
    </xf>
    <xf numFmtId="0" fontId="0" fillId="37" borderId="11" xfId="55" applyFont="1" applyFill="1" applyBorder="1" applyAlignment="1">
      <alignment horizontal="center" vertical="center" wrapText="1"/>
    </xf>
    <xf numFmtId="0" fontId="0" fillId="37" borderId="11" xfId="55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71"/>
  <sheetViews>
    <sheetView tabSelected="1" zoomScalePageLayoutView="0" workbookViewId="0" topLeftCell="A1">
      <pane xSplit="2" ySplit="14" topLeftCell="C15" activePane="bottomRight" state="frozen"/>
      <selection pane="topLeft" activeCell="A1" sqref="A1"/>
      <selection pane="topRight" activeCell="A1" sqref="A1"/>
      <selection pane="bottomLeft" activeCell="A15" sqref="A15"/>
      <selection pane="bottomRight" activeCell="GF2" sqref="GF2"/>
    </sheetView>
  </sheetViews>
  <sheetFormatPr defaultColWidth="9.140625" defaultRowHeight="15"/>
  <cols>
    <col min="1" max="1" width="4.00390625" style="4" customWidth="1"/>
    <col min="2" max="2" width="44.28125" style="0" customWidth="1"/>
    <col min="3" max="3" width="12.00390625" style="15" customWidth="1"/>
    <col min="4" max="4" width="11.421875" style="15" customWidth="1"/>
    <col min="5" max="8" width="11.421875" style="16" customWidth="1"/>
    <col min="9" max="9" width="11.8515625" style="0" customWidth="1"/>
    <col min="10" max="10" width="11.57421875" style="0" customWidth="1"/>
    <col min="11" max="11" width="11.8515625" style="0" customWidth="1"/>
    <col min="12" max="12" width="12.140625" style="0" customWidth="1"/>
    <col min="13" max="14" width="11.8515625" style="15" customWidth="1"/>
    <col min="15" max="15" width="11.7109375" style="0" customWidth="1"/>
    <col min="16" max="16" width="11.00390625" style="0" customWidth="1"/>
    <col min="17" max="18" width="11.28125" style="0" customWidth="1"/>
    <col min="19" max="20" width="12.00390625" style="15" customWidth="1"/>
    <col min="21" max="21" width="12.00390625" style="0" customWidth="1"/>
    <col min="22" max="22" width="11.28125" style="0" customWidth="1"/>
    <col min="23" max="23" width="11.7109375" style="0" customWidth="1"/>
    <col min="24" max="24" width="11.8515625" style="0" customWidth="1"/>
    <col min="25" max="26" width="11.28125" style="0" customWidth="1"/>
    <col min="27" max="28" width="11.421875" style="0" customWidth="1"/>
    <col min="29" max="30" width="12.00390625" style="0" customWidth="1"/>
    <col min="31" max="32" width="11.421875" style="0" customWidth="1"/>
    <col min="33" max="33" width="12.00390625" style="15" customWidth="1"/>
    <col min="34" max="34" width="12.28125" style="15" customWidth="1"/>
    <col min="35" max="35" width="10.140625" style="0" customWidth="1"/>
    <col min="36" max="36" width="10.28125" style="0" customWidth="1"/>
    <col min="37" max="37" width="9.140625" style="0" customWidth="1"/>
    <col min="38" max="38" width="8.8515625" style="0" customWidth="1"/>
    <col min="39" max="39" width="10.00390625" style="15" customWidth="1"/>
    <col min="40" max="40" width="9.28125" style="15" customWidth="1"/>
    <col min="41" max="42" width="8.8515625" style="0" customWidth="1"/>
    <col min="43" max="43" width="9.140625" style="0" customWidth="1"/>
    <col min="44" max="44" width="9.00390625" style="0" customWidth="1"/>
    <col min="45" max="45" width="11.00390625" style="0" customWidth="1"/>
    <col min="46" max="46" width="11.57421875" style="0" customWidth="1"/>
    <col min="47" max="47" width="11.00390625" style="0" customWidth="1"/>
    <col min="48" max="48" width="10.57421875" style="0" customWidth="1"/>
    <col min="49" max="49" width="10.8515625" style="15" customWidth="1"/>
    <col min="50" max="50" width="11.28125" style="15" customWidth="1"/>
    <col min="51" max="52" width="11.140625" style="15" customWidth="1"/>
    <col min="53" max="54" width="9.7109375" style="0" customWidth="1"/>
    <col min="55" max="55" width="9.00390625" style="0" customWidth="1"/>
    <col min="56" max="56" width="9.140625" style="0" customWidth="1"/>
    <col min="57" max="57" width="9.28125" style="0" customWidth="1"/>
    <col min="58" max="58" width="8.7109375" style="0" customWidth="1"/>
    <col min="59" max="60" width="9.7109375" style="0" customWidth="1"/>
    <col min="61" max="61" width="9.57421875" style="0" customWidth="1"/>
    <col min="62" max="62" width="8.8515625" style="0" customWidth="1"/>
    <col min="63" max="63" width="11.8515625" style="15" customWidth="1"/>
    <col min="64" max="64" width="12.140625" style="15" customWidth="1"/>
    <col min="65" max="65" width="11.57421875" style="15" customWidth="1"/>
    <col min="66" max="66" width="12.00390625" style="15" customWidth="1"/>
    <col min="67" max="70" width="11.57421875" style="0" customWidth="1"/>
    <col min="71" max="71" width="10.7109375" style="15" customWidth="1"/>
    <col min="72" max="72" width="11.00390625" style="15" customWidth="1"/>
    <col min="73" max="73" width="11.00390625" style="0" customWidth="1"/>
    <col min="74" max="74" width="11.421875" style="0" customWidth="1"/>
    <col min="75" max="75" width="11.140625" style="0" customWidth="1"/>
    <col min="76" max="76" width="10.7109375" style="0" customWidth="1"/>
    <col min="77" max="77" width="11.00390625" style="15" customWidth="1"/>
    <col min="78" max="78" width="11.140625" style="15" customWidth="1"/>
    <col min="79" max="79" width="11.8515625" style="0" customWidth="1"/>
    <col min="80" max="80" width="11.140625" style="0" customWidth="1"/>
    <col min="81" max="81" width="11.7109375" style="0" customWidth="1"/>
    <col min="82" max="82" width="11.28125" style="0" customWidth="1"/>
    <col min="83" max="83" width="11.57421875" style="0" customWidth="1"/>
    <col min="84" max="84" width="11.7109375" style="0" customWidth="1"/>
    <col min="85" max="85" width="11.7109375" style="1" customWidth="1"/>
    <col min="86" max="86" width="11.57421875" style="1" customWidth="1"/>
    <col min="87" max="88" width="12.00390625" style="0" customWidth="1"/>
    <col min="89" max="89" width="11.57421875" style="0" customWidth="1"/>
    <col min="90" max="90" width="11.7109375" style="0" customWidth="1"/>
    <col min="91" max="92" width="11.57421875" style="1" customWidth="1"/>
    <col min="93" max="93" width="11.421875" style="0" customWidth="1"/>
    <col min="94" max="100" width="11.7109375" style="0" customWidth="1"/>
    <col min="101" max="102" width="11.7109375" style="1" customWidth="1"/>
    <col min="103" max="103" width="15.8515625" style="0" customWidth="1"/>
    <col min="104" max="104" width="15.7109375" style="0" customWidth="1"/>
    <col min="105" max="105" width="15.28125" style="0" customWidth="1"/>
    <col min="106" max="106" width="16.28125" style="0" customWidth="1"/>
    <col min="107" max="107" width="15.140625" style="0" customWidth="1"/>
    <col min="108" max="108" width="14.8515625" style="0" customWidth="1"/>
    <col min="109" max="109" width="12.57421875" style="15" customWidth="1"/>
    <col min="110" max="110" width="12.421875" style="15" customWidth="1"/>
    <col min="111" max="111" width="11.7109375" style="1" customWidth="1"/>
    <col min="112" max="112" width="11.8515625" style="1" customWidth="1"/>
    <col min="113" max="114" width="11.140625" style="1" customWidth="1"/>
    <col min="115" max="118" width="11.57421875" style="0" customWidth="1"/>
    <col min="119" max="119" width="11.421875" style="0" customWidth="1"/>
    <col min="120" max="120" width="11.7109375" style="0" customWidth="1"/>
    <col min="121" max="121" width="12.140625" style="0" customWidth="1"/>
    <col min="122" max="122" width="11.8515625" style="0" customWidth="1"/>
    <col min="123" max="123" width="12.00390625" style="0" customWidth="1"/>
    <col min="124" max="125" width="11.7109375" style="0" customWidth="1"/>
    <col min="126" max="128" width="11.8515625" style="0" customWidth="1"/>
    <col min="129" max="130" width="12.00390625" style="0" customWidth="1"/>
    <col min="131" max="132" width="11.28125" style="0" customWidth="1"/>
    <col min="133" max="133" width="11.8515625" style="0" customWidth="1"/>
    <col min="134" max="134" width="10.7109375" style="0" customWidth="1"/>
    <col min="135" max="135" width="11.57421875" style="0" customWidth="1"/>
    <col min="136" max="136" width="11.421875" style="0" customWidth="1"/>
    <col min="137" max="138" width="11.140625" style="0" customWidth="1"/>
    <col min="139" max="139" width="11.7109375" style="0" customWidth="1"/>
    <col min="140" max="140" width="11.140625" style="0" customWidth="1"/>
    <col min="141" max="141" width="11.7109375" style="1" customWidth="1"/>
    <col min="142" max="142" width="11.8515625" style="1" customWidth="1"/>
    <col min="143" max="144" width="11.57421875" style="0" customWidth="1"/>
    <col min="145" max="146" width="11.00390625" style="0" customWidth="1"/>
    <col min="147" max="147" width="11.8515625" style="0" customWidth="1"/>
    <col min="148" max="148" width="11.57421875" style="0" customWidth="1"/>
    <col min="149" max="150" width="11.8515625" style="0" customWidth="1"/>
    <col min="151" max="152" width="11.57421875" style="0" customWidth="1"/>
    <col min="153" max="153" width="11.7109375" style="0" customWidth="1"/>
    <col min="154" max="154" width="11.00390625" style="0" customWidth="1"/>
    <col min="155" max="155" width="11.8515625" style="0" customWidth="1"/>
    <col min="156" max="156" width="11.140625" style="0" customWidth="1"/>
    <col min="157" max="157" width="11.421875" style="0" customWidth="1"/>
    <col min="158" max="158" width="11.00390625" style="0" customWidth="1"/>
    <col min="159" max="159" width="11.7109375" style="0" customWidth="1"/>
    <col min="160" max="160" width="12.00390625" style="0" customWidth="1"/>
    <col min="161" max="161" width="11.7109375" style="0" customWidth="1"/>
    <col min="162" max="164" width="12.00390625" style="0" customWidth="1"/>
    <col min="165" max="165" width="12.57421875" style="1" customWidth="1"/>
    <col min="166" max="166" width="12.8515625" style="1" customWidth="1"/>
    <col min="167" max="168" width="12.00390625" style="1" customWidth="1"/>
    <col min="169" max="170" width="12.00390625" style="0" customWidth="1"/>
    <col min="171" max="172" width="10.140625" style="0" customWidth="1"/>
    <col min="173" max="173" width="12.421875" style="0" customWidth="1"/>
    <col min="174" max="174" width="12.28125" style="0" customWidth="1"/>
    <col min="175" max="177" width="11.57421875" style="0" customWidth="1"/>
    <col min="178" max="178" width="11.28125" style="0" customWidth="1"/>
    <col min="179" max="179" width="11.57421875" style="0" customWidth="1"/>
    <col min="180" max="180" width="11.28125" style="0" customWidth="1"/>
    <col min="181" max="181" width="12.7109375" style="0" customWidth="1"/>
    <col min="182" max="182" width="12.140625" style="0" customWidth="1"/>
    <col min="183" max="183" width="11.28125" style="0" customWidth="1"/>
    <col min="184" max="184" width="11.8515625" style="0" customWidth="1"/>
    <col min="185" max="186" width="11.140625" style="0" customWidth="1"/>
    <col min="187" max="188" width="11.8515625" style="0" customWidth="1"/>
    <col min="189" max="192" width="11.7109375" style="0" customWidth="1"/>
    <col min="193" max="194" width="11.7109375" style="1" customWidth="1"/>
    <col min="195" max="196" width="11.7109375" style="0" customWidth="1"/>
    <col min="197" max="197" width="11.57421875" style="0" customWidth="1"/>
    <col min="198" max="198" width="11.28125" style="0" customWidth="1"/>
    <col min="199" max="199" width="11.8515625" style="0" customWidth="1"/>
    <col min="200" max="200" width="11.421875" style="0" customWidth="1"/>
    <col min="201" max="201" width="11.8515625" style="0" customWidth="1"/>
    <col min="202" max="202" width="11.421875" style="0" customWidth="1"/>
    <col min="203" max="203" width="11.57421875" style="0" customWidth="1"/>
    <col min="204" max="204" width="11.8515625" style="0" customWidth="1"/>
    <col min="205" max="210" width="13.57421875" style="0" customWidth="1"/>
    <col min="211" max="211" width="18.57421875" style="2" customWidth="1"/>
    <col min="212" max="212" width="20.140625" style="2" customWidth="1"/>
  </cols>
  <sheetData>
    <row r="1" spans="1:213" ht="38.25" customHeight="1">
      <c r="A1" s="39"/>
      <c r="B1" s="40" t="s">
        <v>246</v>
      </c>
      <c r="C1" s="147" t="s">
        <v>253</v>
      </c>
      <c r="D1" s="147"/>
      <c r="E1" s="147"/>
      <c r="F1" s="147"/>
      <c r="G1" s="147"/>
      <c r="H1" s="147"/>
      <c r="I1" s="147"/>
      <c r="J1" s="41" t="s">
        <v>245</v>
      </c>
      <c r="K1" s="42"/>
      <c r="L1" s="42"/>
      <c r="M1" s="43"/>
      <c r="N1" s="44"/>
      <c r="O1" s="45"/>
      <c r="Q1" s="122"/>
      <c r="R1" s="122"/>
      <c r="T1" s="44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4"/>
      <c r="AH1" s="44"/>
      <c r="AI1" s="45"/>
      <c r="AJ1" s="45"/>
      <c r="AK1" s="45"/>
      <c r="AL1" s="45"/>
      <c r="AM1" s="44"/>
      <c r="AN1" s="44"/>
      <c r="AO1" s="45"/>
      <c r="AP1" s="45"/>
      <c r="AQ1" s="45"/>
      <c r="AR1" s="45"/>
      <c r="AS1" s="45"/>
      <c r="AT1" s="45"/>
      <c r="AU1" s="45"/>
      <c r="AV1" s="45"/>
      <c r="AW1" s="44"/>
      <c r="AX1" s="44"/>
      <c r="AY1" s="44"/>
      <c r="AZ1" s="44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4"/>
      <c r="BL1" s="44"/>
      <c r="BM1" s="44"/>
      <c r="BN1" s="44"/>
      <c r="BO1" s="45"/>
      <c r="BP1" s="45"/>
      <c r="BQ1" s="45"/>
      <c r="BR1" s="45"/>
      <c r="BS1" s="44"/>
      <c r="BT1" s="44"/>
      <c r="BU1" s="45"/>
      <c r="BV1" s="45"/>
      <c r="BW1" s="45"/>
      <c r="BX1" s="45"/>
      <c r="BY1" s="44"/>
      <c r="BZ1" s="44"/>
      <c r="CA1" s="45"/>
      <c r="CB1" s="45"/>
      <c r="CC1" s="45"/>
      <c r="CD1" s="45"/>
      <c r="CE1" s="45"/>
      <c r="CF1" s="45"/>
      <c r="CG1" s="52"/>
      <c r="CH1" s="52"/>
      <c r="CI1" s="45"/>
      <c r="CJ1" s="45"/>
      <c r="CK1" s="45"/>
      <c r="CL1" s="45"/>
      <c r="CM1" s="52"/>
      <c r="CN1" s="52"/>
      <c r="CO1" s="45"/>
      <c r="CP1" s="45"/>
      <c r="CQ1" s="45"/>
      <c r="CR1" s="45"/>
      <c r="CS1" s="45"/>
      <c r="CT1" s="45"/>
      <c r="CU1" s="45"/>
      <c r="CV1" s="45"/>
      <c r="CW1" s="52"/>
      <c r="CX1" s="52"/>
      <c r="CY1" s="45"/>
      <c r="CZ1" s="45"/>
      <c r="DA1" s="45"/>
      <c r="DB1" s="45"/>
      <c r="DC1" s="45"/>
      <c r="DD1" s="45"/>
      <c r="DE1" s="44"/>
      <c r="DF1" s="44"/>
      <c r="DG1" s="52"/>
      <c r="DH1" s="52"/>
      <c r="DI1" s="52"/>
      <c r="DJ1" s="52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52"/>
      <c r="EL1" s="52"/>
      <c r="EM1" s="4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45"/>
      <c r="FD1" s="45"/>
      <c r="FE1" s="45"/>
      <c r="FF1" s="45"/>
      <c r="FG1" s="45"/>
      <c r="FH1" s="45"/>
      <c r="FI1" s="52"/>
      <c r="FJ1" s="52"/>
      <c r="FK1" s="52"/>
      <c r="FL1" s="52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52"/>
      <c r="GL1" s="52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126"/>
      <c r="HD1" s="46"/>
      <c r="HE1" s="47"/>
    </row>
    <row r="2" spans="1:213" ht="21.75" customHeight="1">
      <c r="A2" s="48"/>
      <c r="B2" s="49"/>
      <c r="C2" s="50"/>
      <c r="D2" s="50"/>
      <c r="E2" s="50"/>
      <c r="F2" s="50"/>
      <c r="G2" s="50"/>
      <c r="H2" s="50"/>
      <c r="I2" s="157" t="s">
        <v>255</v>
      </c>
      <c r="J2" s="157"/>
      <c r="K2" s="42"/>
      <c r="L2" s="42"/>
      <c r="M2" s="51"/>
      <c r="N2" s="44"/>
      <c r="O2" s="45"/>
      <c r="P2" s="45"/>
      <c r="Q2" s="45"/>
      <c r="R2" s="45"/>
      <c r="S2" s="44"/>
      <c r="T2" s="44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4"/>
      <c r="AH2" s="44"/>
      <c r="AI2" s="45"/>
      <c r="AJ2" s="45"/>
      <c r="AK2" s="45"/>
      <c r="AL2" s="45"/>
      <c r="AM2" s="44"/>
      <c r="AN2" s="44"/>
      <c r="AO2" s="45"/>
      <c r="AP2" s="45"/>
      <c r="AQ2" s="45"/>
      <c r="AR2" s="45"/>
      <c r="AS2" s="45"/>
      <c r="AT2" s="45"/>
      <c r="AU2" s="45"/>
      <c r="AV2" s="45"/>
      <c r="AW2" s="44"/>
      <c r="AX2" s="44"/>
      <c r="AY2" s="44"/>
      <c r="AZ2" s="44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4"/>
      <c r="BL2" s="44"/>
      <c r="BM2" s="44"/>
      <c r="BN2" s="44"/>
      <c r="BO2" s="45"/>
      <c r="BP2" s="45"/>
      <c r="BQ2" s="45"/>
      <c r="BR2" s="45"/>
      <c r="BS2" s="44"/>
      <c r="BT2" s="44"/>
      <c r="BU2" s="45"/>
      <c r="BV2" s="45"/>
      <c r="BW2" s="45"/>
      <c r="BX2" s="45"/>
      <c r="BY2" s="44"/>
      <c r="BZ2" s="44"/>
      <c r="CA2" s="45"/>
      <c r="CB2" s="45"/>
      <c r="CC2" s="45"/>
      <c r="CD2" s="45"/>
      <c r="CE2" s="45"/>
      <c r="CF2" s="45"/>
      <c r="CG2" s="52"/>
      <c r="CH2" s="52"/>
      <c r="CI2" s="45"/>
      <c r="CJ2" s="45"/>
      <c r="CK2" s="45"/>
      <c r="CL2" s="45"/>
      <c r="CM2" s="52"/>
      <c r="CN2" s="52"/>
      <c r="CO2" s="45"/>
      <c r="CP2" s="45"/>
      <c r="CQ2" s="45"/>
      <c r="CR2" s="45"/>
      <c r="CS2" s="45"/>
      <c r="CT2" s="45"/>
      <c r="CU2" s="45"/>
      <c r="CV2" s="45"/>
      <c r="CW2" s="52"/>
      <c r="CX2" s="52"/>
      <c r="CY2" s="45"/>
      <c r="CZ2" s="45"/>
      <c r="DA2" s="45"/>
      <c r="DB2" s="45"/>
      <c r="DC2" s="45"/>
      <c r="DD2" s="45"/>
      <c r="DE2" s="44"/>
      <c r="DF2" s="44"/>
      <c r="DG2" s="52"/>
      <c r="DH2" s="52"/>
      <c r="DI2" s="52"/>
      <c r="DJ2" s="52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52"/>
      <c r="EL2" s="52"/>
      <c r="EM2" s="4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45"/>
      <c r="FD2" s="45"/>
      <c r="FE2" s="45"/>
      <c r="FF2" s="45"/>
      <c r="FG2" s="45"/>
      <c r="FH2" s="45"/>
      <c r="FI2" s="52"/>
      <c r="FJ2" s="52"/>
      <c r="FK2" s="52"/>
      <c r="FL2" s="52"/>
      <c r="FM2" s="45"/>
      <c r="FN2" s="59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52"/>
      <c r="GL2" s="52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53"/>
      <c r="HC2" s="46"/>
      <c r="HD2" s="46"/>
      <c r="HE2" s="47"/>
    </row>
    <row r="3" spans="1:213" ht="1.5" customHeight="1" hidden="1">
      <c r="A3" s="54"/>
      <c r="B3" s="47"/>
      <c r="C3" s="55"/>
      <c r="D3" s="50"/>
      <c r="E3" s="50"/>
      <c r="F3" s="50"/>
      <c r="G3" s="50"/>
      <c r="H3" s="50"/>
      <c r="I3" s="45"/>
      <c r="J3" s="45"/>
      <c r="K3" s="45"/>
      <c r="L3" s="45"/>
      <c r="M3" s="44"/>
      <c r="N3" s="44"/>
      <c r="O3" s="45"/>
      <c r="P3" s="45"/>
      <c r="Q3" s="45"/>
      <c r="R3" s="45"/>
      <c r="S3" s="44"/>
      <c r="T3" s="44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4"/>
      <c r="AH3" s="44"/>
      <c r="AI3" s="45"/>
      <c r="AJ3" s="45"/>
      <c r="AK3" s="45"/>
      <c r="AL3" s="45"/>
      <c r="AM3" s="44"/>
      <c r="AN3" s="44"/>
      <c r="AO3" s="45"/>
      <c r="AP3" s="45"/>
      <c r="AQ3" s="45"/>
      <c r="AR3" s="45"/>
      <c r="AS3" s="45"/>
      <c r="AT3" s="45"/>
      <c r="AU3" s="45"/>
      <c r="AV3" s="45"/>
      <c r="AW3" s="44"/>
      <c r="AX3" s="44"/>
      <c r="AY3" s="44"/>
      <c r="AZ3" s="44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4"/>
      <c r="BL3" s="44"/>
      <c r="BM3" s="44"/>
      <c r="BN3" s="44"/>
      <c r="BO3" s="45"/>
      <c r="BP3" s="45"/>
      <c r="BQ3" s="45"/>
      <c r="BR3" s="45"/>
      <c r="BS3" s="44"/>
      <c r="BT3" s="44"/>
      <c r="BU3" s="45"/>
      <c r="BV3" s="45"/>
      <c r="BW3" s="45"/>
      <c r="BX3" s="45"/>
      <c r="BY3" s="44"/>
      <c r="BZ3" s="44"/>
      <c r="CA3" s="45"/>
      <c r="CB3" s="45"/>
      <c r="CC3" s="45"/>
      <c r="CD3" s="45"/>
      <c r="CE3" s="45"/>
      <c r="CF3" s="45"/>
      <c r="CG3" s="52"/>
      <c r="CH3" s="52"/>
      <c r="CI3" s="45"/>
      <c r="CJ3" s="45"/>
      <c r="CK3" s="45"/>
      <c r="CL3" s="45"/>
      <c r="CM3" s="52"/>
      <c r="CN3" s="52"/>
      <c r="CO3" s="45"/>
      <c r="CP3" s="45"/>
      <c r="CQ3" s="45"/>
      <c r="CR3" s="45"/>
      <c r="CS3" s="45"/>
      <c r="CT3" s="45"/>
      <c r="CU3" s="45"/>
      <c r="CV3" s="45"/>
      <c r="CW3" s="52"/>
      <c r="CX3" s="52"/>
      <c r="CY3" s="45"/>
      <c r="CZ3" s="45"/>
      <c r="DA3" s="45"/>
      <c r="DB3" s="45"/>
      <c r="DC3" s="45"/>
      <c r="DD3" s="45"/>
      <c r="DE3" s="44"/>
      <c r="DF3" s="44"/>
      <c r="DG3" s="52"/>
      <c r="DH3" s="52"/>
      <c r="DI3" s="52"/>
      <c r="DJ3" s="52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52"/>
      <c r="EL3" s="52"/>
      <c r="EM3" s="4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45"/>
      <c r="FD3" s="45"/>
      <c r="FE3" s="45"/>
      <c r="FF3" s="45"/>
      <c r="FG3" s="45"/>
      <c r="FH3" s="45"/>
      <c r="FI3" s="52"/>
      <c r="FJ3" s="52"/>
      <c r="FK3" s="52"/>
      <c r="FL3" s="52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52"/>
      <c r="GL3" s="52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53"/>
      <c r="HC3" s="46"/>
      <c r="HD3" s="46"/>
      <c r="HE3" s="47"/>
    </row>
    <row r="4" spans="1:213" ht="5.25" customHeight="1" hidden="1">
      <c r="A4" s="54"/>
      <c r="B4" s="56"/>
      <c r="C4" s="55"/>
      <c r="D4" s="50"/>
      <c r="E4" s="50"/>
      <c r="F4" s="50"/>
      <c r="G4" s="50"/>
      <c r="H4" s="50"/>
      <c r="I4" s="45"/>
      <c r="J4" s="45"/>
      <c r="K4" s="45"/>
      <c r="L4" s="45"/>
      <c r="M4" s="44"/>
      <c r="N4" s="44"/>
      <c r="O4" s="45"/>
      <c r="P4" s="45"/>
      <c r="Q4" s="45"/>
      <c r="R4" s="45"/>
      <c r="S4" s="44"/>
      <c r="T4" s="44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4"/>
      <c r="AH4" s="44"/>
      <c r="AI4" s="45"/>
      <c r="AJ4" s="45"/>
      <c r="AK4" s="45"/>
      <c r="AL4" s="45"/>
      <c r="AM4" s="44"/>
      <c r="AN4" s="44"/>
      <c r="AO4" s="45"/>
      <c r="AP4" s="45"/>
      <c r="AQ4" s="45"/>
      <c r="AR4" s="45"/>
      <c r="AS4" s="45"/>
      <c r="AT4" s="45"/>
      <c r="AU4" s="45"/>
      <c r="AV4" s="45"/>
      <c r="AW4" s="44"/>
      <c r="AX4" s="44"/>
      <c r="AY4" s="44"/>
      <c r="AZ4" s="44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4"/>
      <c r="BL4" s="44"/>
      <c r="BM4" s="44"/>
      <c r="BN4" s="44"/>
      <c r="BO4" s="45"/>
      <c r="BP4" s="45"/>
      <c r="BQ4" s="45"/>
      <c r="BR4" s="45"/>
      <c r="BS4" s="44"/>
      <c r="BT4" s="44"/>
      <c r="BU4" s="45"/>
      <c r="BV4" s="45"/>
      <c r="BW4" s="45"/>
      <c r="BX4" s="45"/>
      <c r="BY4" s="44"/>
      <c r="BZ4" s="44"/>
      <c r="CA4" s="45"/>
      <c r="CB4" s="45"/>
      <c r="CC4" s="45"/>
      <c r="CD4" s="45"/>
      <c r="CE4" s="45"/>
      <c r="CF4" s="45"/>
      <c r="CG4" s="52"/>
      <c r="CH4" s="52"/>
      <c r="CI4" s="45"/>
      <c r="CJ4" s="45"/>
      <c r="CK4" s="45"/>
      <c r="CL4" s="45"/>
      <c r="CM4" s="52"/>
      <c r="CN4" s="52"/>
      <c r="CO4" s="45"/>
      <c r="CP4" s="45"/>
      <c r="CQ4" s="45"/>
      <c r="CR4" s="45"/>
      <c r="CS4" s="45"/>
      <c r="CT4" s="45"/>
      <c r="CU4" s="45"/>
      <c r="CV4" s="45"/>
      <c r="CW4" s="52"/>
      <c r="CX4" s="52"/>
      <c r="CY4" s="45"/>
      <c r="CZ4" s="45"/>
      <c r="DA4" s="45"/>
      <c r="DB4" s="45"/>
      <c r="DC4" s="45"/>
      <c r="DD4" s="45"/>
      <c r="DE4" s="44"/>
      <c r="DF4" s="44"/>
      <c r="DG4" s="52"/>
      <c r="DH4" s="52"/>
      <c r="DI4" s="52"/>
      <c r="DJ4" s="52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52"/>
      <c r="EL4" s="52"/>
      <c r="EM4" s="4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45"/>
      <c r="FD4" s="45"/>
      <c r="FE4" s="45"/>
      <c r="FF4" s="45"/>
      <c r="FG4" s="45"/>
      <c r="FH4" s="45"/>
      <c r="FI4" s="52"/>
      <c r="FJ4" s="52"/>
      <c r="FK4" s="52"/>
      <c r="FL4" s="52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52"/>
      <c r="GL4" s="52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53"/>
      <c r="HC4" s="46"/>
      <c r="HD4" s="46"/>
      <c r="HE4" s="47"/>
    </row>
    <row r="5" spans="1:213" ht="7.5" customHeight="1" hidden="1">
      <c r="A5" s="54"/>
      <c r="B5" s="47"/>
      <c r="C5" s="55"/>
      <c r="D5" s="50"/>
      <c r="E5" s="50"/>
      <c r="F5" s="50"/>
      <c r="G5" s="50"/>
      <c r="H5" s="50"/>
      <c r="I5" s="45"/>
      <c r="J5" s="45"/>
      <c r="K5" s="45"/>
      <c r="L5" s="45"/>
      <c r="M5" s="44"/>
      <c r="N5" s="44"/>
      <c r="O5" s="45"/>
      <c r="P5" s="45"/>
      <c r="Q5" s="45"/>
      <c r="R5" s="45"/>
      <c r="S5" s="44"/>
      <c r="T5" s="44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4"/>
      <c r="AH5" s="44"/>
      <c r="AI5" s="45"/>
      <c r="AJ5" s="45"/>
      <c r="AK5" s="45"/>
      <c r="AL5" s="45"/>
      <c r="AM5" s="44"/>
      <c r="AN5" s="44"/>
      <c r="AO5" s="45"/>
      <c r="AP5" s="45"/>
      <c r="AQ5" s="45"/>
      <c r="AR5" s="45"/>
      <c r="AS5" s="45"/>
      <c r="AT5" s="45"/>
      <c r="AU5" s="45"/>
      <c r="AV5" s="45"/>
      <c r="AW5" s="44"/>
      <c r="AX5" s="44"/>
      <c r="AY5" s="44"/>
      <c r="AZ5" s="44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4"/>
      <c r="BL5" s="44"/>
      <c r="BM5" s="44"/>
      <c r="BN5" s="44"/>
      <c r="BO5" s="45"/>
      <c r="BP5" s="45"/>
      <c r="BQ5" s="45"/>
      <c r="BR5" s="45"/>
      <c r="BS5" s="44"/>
      <c r="BT5" s="44"/>
      <c r="BU5" s="45"/>
      <c r="BV5" s="45"/>
      <c r="BW5" s="45"/>
      <c r="BX5" s="45"/>
      <c r="BY5" s="44"/>
      <c r="BZ5" s="44"/>
      <c r="CA5" s="45"/>
      <c r="CB5" s="45"/>
      <c r="CC5" s="45"/>
      <c r="CD5" s="45"/>
      <c r="CE5" s="45"/>
      <c r="CF5" s="45"/>
      <c r="CG5" s="52"/>
      <c r="CH5" s="52"/>
      <c r="CI5" s="45"/>
      <c r="CJ5" s="45"/>
      <c r="CK5" s="45"/>
      <c r="CL5" s="45"/>
      <c r="CM5" s="52"/>
      <c r="CN5" s="52"/>
      <c r="CO5" s="45"/>
      <c r="CP5" s="45"/>
      <c r="CQ5" s="45"/>
      <c r="CR5" s="45"/>
      <c r="CS5" s="45"/>
      <c r="CT5" s="45"/>
      <c r="CU5" s="45"/>
      <c r="CV5" s="45"/>
      <c r="CW5" s="52"/>
      <c r="CX5" s="52"/>
      <c r="CY5" s="45"/>
      <c r="CZ5" s="45"/>
      <c r="DA5" s="45"/>
      <c r="DB5" s="45"/>
      <c r="DC5" s="45"/>
      <c r="DD5" s="45"/>
      <c r="DE5" s="44"/>
      <c r="DF5" s="44"/>
      <c r="DG5" s="52"/>
      <c r="DH5" s="52"/>
      <c r="DI5" s="52"/>
      <c r="DJ5" s="52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52"/>
      <c r="EL5" s="52"/>
      <c r="EM5" s="4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45"/>
      <c r="FD5" s="45"/>
      <c r="FE5" s="45"/>
      <c r="FF5" s="45"/>
      <c r="FG5" s="45"/>
      <c r="FH5" s="45"/>
      <c r="FI5" s="52"/>
      <c r="FJ5" s="52"/>
      <c r="FK5" s="52"/>
      <c r="FL5" s="52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52"/>
      <c r="GL5" s="52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53"/>
      <c r="HC5" s="46"/>
      <c r="HD5" s="46"/>
      <c r="HE5" s="47"/>
    </row>
    <row r="6" spans="1:213" ht="2.25" customHeight="1" hidden="1">
      <c r="A6" s="54"/>
      <c r="B6" s="47"/>
      <c r="C6" s="57"/>
      <c r="D6" s="58"/>
      <c r="E6" s="59"/>
      <c r="F6" s="59"/>
      <c r="G6" s="59"/>
      <c r="H6" s="59"/>
      <c r="I6" s="59"/>
      <c r="J6" s="59"/>
      <c r="K6" s="59"/>
      <c r="L6" s="59"/>
      <c r="M6" s="58"/>
      <c r="N6" s="60" t="s">
        <v>237</v>
      </c>
      <c r="O6" s="61"/>
      <c r="P6" s="59"/>
      <c r="Q6" s="59"/>
      <c r="R6" s="59"/>
      <c r="S6" s="58"/>
      <c r="T6" s="58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8"/>
      <c r="AH6" s="58"/>
      <c r="AI6" s="59"/>
      <c r="AJ6" s="59"/>
      <c r="AK6" s="59"/>
      <c r="AL6" s="59"/>
      <c r="AM6" s="58"/>
      <c r="AN6" s="58"/>
      <c r="AO6" s="59"/>
      <c r="AP6" s="59"/>
      <c r="AQ6" s="59"/>
      <c r="AR6" s="59"/>
      <c r="AS6" s="59"/>
      <c r="AT6" s="59"/>
      <c r="AU6" s="59"/>
      <c r="AV6" s="59"/>
      <c r="AW6" s="58"/>
      <c r="AX6" s="58"/>
      <c r="AY6" s="58"/>
      <c r="AZ6" s="58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8"/>
      <c r="BL6" s="58"/>
      <c r="BM6" s="58"/>
      <c r="BN6" s="58"/>
      <c r="BO6" s="59"/>
      <c r="BP6" s="59"/>
      <c r="BQ6" s="59"/>
      <c r="BR6" s="59"/>
      <c r="BS6" s="58"/>
      <c r="BT6" s="58"/>
      <c r="BU6" s="59"/>
      <c r="BV6" s="59"/>
      <c r="BW6" s="59"/>
      <c r="BX6" s="59"/>
      <c r="BY6" s="58"/>
      <c r="BZ6" s="58"/>
      <c r="CA6" s="59"/>
      <c r="CB6" s="59"/>
      <c r="CC6" s="59"/>
      <c r="CD6" s="59"/>
      <c r="CE6" s="59"/>
      <c r="CF6" s="59"/>
      <c r="CG6" s="62"/>
      <c r="CH6" s="62"/>
      <c r="CI6" s="59"/>
      <c r="CJ6" s="59"/>
      <c r="CK6" s="59"/>
      <c r="CL6" s="59"/>
      <c r="CM6" s="62"/>
      <c r="CN6" s="62"/>
      <c r="CO6" s="59"/>
      <c r="CP6" s="59"/>
      <c r="CQ6" s="59"/>
      <c r="CR6" s="59"/>
      <c r="CS6" s="59"/>
      <c r="CT6" s="59"/>
      <c r="CU6" s="59"/>
      <c r="CV6" s="59"/>
      <c r="CW6" s="62"/>
      <c r="CX6" s="62"/>
      <c r="CY6" s="59"/>
      <c r="CZ6" s="59"/>
      <c r="DA6" s="59"/>
      <c r="DB6" s="59"/>
      <c r="DC6" s="59"/>
      <c r="DD6" s="59"/>
      <c r="DE6" s="58"/>
      <c r="DF6" s="58"/>
      <c r="DG6" s="62"/>
      <c r="DH6" s="62"/>
      <c r="DI6" s="62"/>
      <c r="DJ6" s="62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2"/>
      <c r="EL6" s="52"/>
      <c r="EM6" s="4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45"/>
      <c r="FD6" s="45"/>
      <c r="FE6" s="45"/>
      <c r="FF6" s="45"/>
      <c r="FG6" s="45"/>
      <c r="FH6" s="45"/>
      <c r="FI6" s="62"/>
      <c r="FJ6" s="62"/>
      <c r="FK6" s="62"/>
      <c r="FL6" s="62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62"/>
      <c r="GL6" s="62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63"/>
      <c r="HC6" s="64"/>
      <c r="HD6" s="64"/>
      <c r="HE6" s="47"/>
    </row>
    <row r="7" spans="1:213" ht="15" customHeight="1">
      <c r="A7" s="152" t="s">
        <v>0</v>
      </c>
      <c r="B7" s="152" t="s">
        <v>1</v>
      </c>
      <c r="C7" s="136" t="s">
        <v>2</v>
      </c>
      <c r="D7" s="136"/>
      <c r="E7" s="136"/>
      <c r="F7" s="136"/>
      <c r="G7" s="136"/>
      <c r="H7" s="136"/>
      <c r="I7" s="136"/>
      <c r="J7" s="136"/>
      <c r="K7" s="136" t="str">
        <f>C7</f>
        <v>TỔNG TÀI SẢN</v>
      </c>
      <c r="L7" s="136"/>
      <c r="M7" s="136"/>
      <c r="N7" s="136"/>
      <c r="O7" s="136"/>
      <c r="P7" s="136"/>
      <c r="Q7" s="136"/>
      <c r="R7" s="136"/>
      <c r="S7" s="127" t="s">
        <v>2</v>
      </c>
      <c r="T7" s="128"/>
      <c r="U7" s="128"/>
      <c r="V7" s="128"/>
      <c r="W7" s="128"/>
      <c r="X7" s="128"/>
      <c r="Y7" s="128"/>
      <c r="Z7" s="129"/>
      <c r="AA7" s="127" t="str">
        <f>S7</f>
        <v>TỔNG TÀI SẢN</v>
      </c>
      <c r="AB7" s="128"/>
      <c r="AC7" s="128"/>
      <c r="AD7" s="128"/>
      <c r="AE7" s="128"/>
      <c r="AF7" s="128"/>
      <c r="AG7" s="128"/>
      <c r="AH7" s="129"/>
      <c r="AI7" s="127" t="str">
        <f>AA7</f>
        <v>TỔNG TÀI SẢN</v>
      </c>
      <c r="AJ7" s="128"/>
      <c r="AK7" s="128"/>
      <c r="AL7" s="128"/>
      <c r="AM7" s="128"/>
      <c r="AN7" s="128"/>
      <c r="AO7" s="128"/>
      <c r="AP7" s="128"/>
      <c r="AQ7" s="128"/>
      <c r="AR7" s="129"/>
      <c r="AS7" s="127" t="str">
        <f>AI7</f>
        <v>TỔNG TÀI SẢN</v>
      </c>
      <c r="AT7" s="128"/>
      <c r="AU7" s="128"/>
      <c r="AV7" s="128"/>
      <c r="AW7" s="128"/>
      <c r="AX7" s="128"/>
      <c r="AY7" s="128"/>
      <c r="AZ7" s="129"/>
      <c r="BA7" s="127" t="s">
        <v>2</v>
      </c>
      <c r="BB7" s="128"/>
      <c r="BC7" s="128"/>
      <c r="BD7" s="128"/>
      <c r="BE7" s="128"/>
      <c r="BF7" s="128"/>
      <c r="BG7" s="128"/>
      <c r="BH7" s="128"/>
      <c r="BI7" s="128"/>
      <c r="BJ7" s="129"/>
      <c r="BK7" s="127" t="str">
        <f>BA7</f>
        <v>TỔNG TÀI SẢN</v>
      </c>
      <c r="BL7" s="128"/>
      <c r="BM7" s="128"/>
      <c r="BN7" s="128"/>
      <c r="BO7" s="128"/>
      <c r="BP7" s="128"/>
      <c r="BQ7" s="128"/>
      <c r="BR7" s="129"/>
      <c r="BS7" s="127" t="str">
        <f>BK7</f>
        <v>TỔNG TÀI SẢN</v>
      </c>
      <c r="BT7" s="128"/>
      <c r="BU7" s="128"/>
      <c r="BV7" s="128"/>
      <c r="BW7" s="128"/>
      <c r="BX7" s="128"/>
      <c r="BY7" s="128"/>
      <c r="BZ7" s="129"/>
      <c r="CA7" s="127" t="s">
        <v>2</v>
      </c>
      <c r="CB7" s="128"/>
      <c r="CC7" s="128"/>
      <c r="CD7" s="128"/>
      <c r="CE7" s="128"/>
      <c r="CF7" s="128"/>
      <c r="CG7" s="128"/>
      <c r="CH7" s="129"/>
      <c r="CI7" s="127" t="str">
        <f>CA7</f>
        <v>TỔNG TÀI SẢN</v>
      </c>
      <c r="CJ7" s="128"/>
      <c r="CK7" s="128"/>
      <c r="CL7" s="128"/>
      <c r="CM7" s="128"/>
      <c r="CN7" s="128"/>
      <c r="CO7" s="128"/>
      <c r="CP7" s="129"/>
      <c r="CQ7" s="127" t="str">
        <f>CI7</f>
        <v>TỔNG TÀI SẢN</v>
      </c>
      <c r="CR7" s="128"/>
      <c r="CS7" s="128"/>
      <c r="CT7" s="128"/>
      <c r="CU7" s="128"/>
      <c r="CV7" s="128"/>
      <c r="CW7" s="128"/>
      <c r="CX7" s="129"/>
      <c r="CY7" s="127" t="str">
        <f>CQ7</f>
        <v>TỔNG TÀI SẢN</v>
      </c>
      <c r="CZ7" s="128"/>
      <c r="DA7" s="128"/>
      <c r="DB7" s="128"/>
      <c r="DC7" s="128"/>
      <c r="DD7" s="129"/>
      <c r="DE7" s="136" t="s">
        <v>3</v>
      </c>
      <c r="DF7" s="136"/>
      <c r="DG7" s="136"/>
      <c r="DH7" s="136"/>
      <c r="DI7" s="136"/>
      <c r="DJ7" s="136"/>
      <c r="DK7" s="136"/>
      <c r="DL7" s="136"/>
      <c r="DM7" s="127" t="str">
        <f>DE7</f>
        <v>TỔNG NGUỒN VỐN</v>
      </c>
      <c r="DN7" s="128"/>
      <c r="DO7" s="128"/>
      <c r="DP7" s="128"/>
      <c r="DQ7" s="128"/>
      <c r="DR7" s="128"/>
      <c r="DS7" s="128"/>
      <c r="DT7" s="129"/>
      <c r="DU7" s="127" t="str">
        <f>DM7</f>
        <v>TỔNG NGUỒN VỐN</v>
      </c>
      <c r="DV7" s="128"/>
      <c r="DW7" s="128"/>
      <c r="DX7" s="128"/>
      <c r="DY7" s="128"/>
      <c r="DZ7" s="128"/>
      <c r="EA7" s="128"/>
      <c r="EB7" s="129"/>
      <c r="EC7" s="127" t="str">
        <f>DU7</f>
        <v>TỔNG NGUỒN VỐN</v>
      </c>
      <c r="ED7" s="128"/>
      <c r="EE7" s="128"/>
      <c r="EF7" s="128"/>
      <c r="EG7" s="128"/>
      <c r="EH7" s="128"/>
      <c r="EI7" s="128"/>
      <c r="EJ7" s="129"/>
      <c r="EK7" s="127" t="str">
        <f>DU7</f>
        <v>TỔNG NGUỒN VỐN</v>
      </c>
      <c r="EL7" s="128"/>
      <c r="EM7" s="128"/>
      <c r="EN7" s="128"/>
      <c r="EO7" s="128"/>
      <c r="EP7" s="128"/>
      <c r="EQ7" s="128"/>
      <c r="ER7" s="129"/>
      <c r="ES7" s="127" t="str">
        <f>EK7</f>
        <v>TỔNG NGUỒN VỐN</v>
      </c>
      <c r="ET7" s="128"/>
      <c r="EU7" s="128"/>
      <c r="EV7" s="128"/>
      <c r="EW7" s="128"/>
      <c r="EX7" s="128"/>
      <c r="EY7" s="128"/>
      <c r="EZ7" s="129"/>
      <c r="FA7" s="127" t="str">
        <f>ES7</f>
        <v>TỔNG NGUỒN VỐN</v>
      </c>
      <c r="FB7" s="128"/>
      <c r="FC7" s="128"/>
      <c r="FD7" s="128"/>
      <c r="FE7" s="128"/>
      <c r="FF7" s="128"/>
      <c r="FG7" s="128"/>
      <c r="FH7" s="129"/>
      <c r="FI7" s="127" t="s">
        <v>3</v>
      </c>
      <c r="FJ7" s="128"/>
      <c r="FK7" s="128"/>
      <c r="FL7" s="128"/>
      <c r="FM7" s="128"/>
      <c r="FN7" s="128"/>
      <c r="FO7" s="128"/>
      <c r="FP7" s="129"/>
      <c r="FQ7" s="127" t="str">
        <f>FI7</f>
        <v>TỔNG NGUỒN VỐN</v>
      </c>
      <c r="FR7" s="128"/>
      <c r="FS7" s="128"/>
      <c r="FT7" s="128"/>
      <c r="FU7" s="128"/>
      <c r="FV7" s="128"/>
      <c r="FW7" s="128"/>
      <c r="FX7" s="129"/>
      <c r="FY7" s="127" t="str">
        <f>FQ7</f>
        <v>TỔNG NGUỒN VỐN</v>
      </c>
      <c r="FZ7" s="128"/>
      <c r="GA7" s="128"/>
      <c r="GB7" s="128"/>
      <c r="GC7" s="128"/>
      <c r="GD7" s="128"/>
      <c r="GE7" s="128"/>
      <c r="GF7" s="129"/>
      <c r="GG7" s="127" t="str">
        <f>FY7</f>
        <v>TỔNG NGUỒN VỐN</v>
      </c>
      <c r="GH7" s="128"/>
      <c r="GI7" s="128"/>
      <c r="GJ7" s="128"/>
      <c r="GK7" s="128"/>
      <c r="GL7" s="128"/>
      <c r="GM7" s="128"/>
      <c r="GN7" s="129"/>
      <c r="GO7" s="127" t="str">
        <f>GG7</f>
        <v>TỔNG NGUỒN VỐN</v>
      </c>
      <c r="GP7" s="129"/>
      <c r="GQ7" s="136" t="s">
        <v>180</v>
      </c>
      <c r="GR7" s="136"/>
      <c r="GS7" s="136"/>
      <c r="GT7" s="136"/>
      <c r="GU7" s="136"/>
      <c r="GV7" s="136"/>
      <c r="GW7" s="136" t="str">
        <f>GQ7</f>
        <v>CÁC CHỈ TIÊU NGOÀI BẢNG CÂN ĐỐI KẾ TOÁN</v>
      </c>
      <c r="GX7" s="136"/>
      <c r="GY7" s="136"/>
      <c r="GZ7" s="136"/>
      <c r="HA7" s="136"/>
      <c r="HB7" s="136"/>
      <c r="HC7" s="155" t="s">
        <v>4</v>
      </c>
      <c r="HD7" s="156"/>
      <c r="HE7" s="47"/>
    </row>
    <row r="8" spans="1:213" ht="15" customHeight="1">
      <c r="A8" s="153"/>
      <c r="B8" s="153"/>
      <c r="C8" s="136" t="s">
        <v>5</v>
      </c>
      <c r="D8" s="136"/>
      <c r="E8" s="136" t="s">
        <v>6</v>
      </c>
      <c r="F8" s="136"/>
      <c r="G8" s="136"/>
      <c r="H8" s="136"/>
      <c r="I8" s="136"/>
      <c r="J8" s="136"/>
      <c r="K8" s="136" t="str">
        <f>E8</f>
        <v>Tài sản ngắn hạn</v>
      </c>
      <c r="L8" s="136"/>
      <c r="M8" s="136"/>
      <c r="N8" s="136"/>
      <c r="O8" s="136"/>
      <c r="P8" s="136"/>
      <c r="Q8" s="136"/>
      <c r="R8" s="136"/>
      <c r="S8" s="127" t="s">
        <v>6</v>
      </c>
      <c r="T8" s="128"/>
      <c r="U8" s="128"/>
      <c r="V8" s="128"/>
      <c r="W8" s="128"/>
      <c r="X8" s="128"/>
      <c r="Y8" s="128"/>
      <c r="Z8" s="129"/>
      <c r="AA8" s="127" t="str">
        <f>S8</f>
        <v>Tài sản ngắn hạn</v>
      </c>
      <c r="AB8" s="128"/>
      <c r="AC8" s="128"/>
      <c r="AD8" s="128"/>
      <c r="AE8" s="128"/>
      <c r="AF8" s="128"/>
      <c r="AG8" s="128"/>
      <c r="AH8" s="129"/>
      <c r="AI8" s="127" t="str">
        <f>AA8</f>
        <v>Tài sản ngắn hạn</v>
      </c>
      <c r="AJ8" s="128"/>
      <c r="AK8" s="128"/>
      <c r="AL8" s="128"/>
      <c r="AM8" s="128"/>
      <c r="AN8" s="128"/>
      <c r="AO8" s="128"/>
      <c r="AP8" s="128"/>
      <c r="AQ8" s="128"/>
      <c r="AR8" s="129"/>
      <c r="AS8" s="128" t="str">
        <f>AI8</f>
        <v>Tài sản ngắn hạn</v>
      </c>
      <c r="AT8" s="128"/>
      <c r="AU8" s="128"/>
      <c r="AV8" s="129"/>
      <c r="AW8" s="127" t="s">
        <v>7</v>
      </c>
      <c r="AX8" s="128"/>
      <c r="AY8" s="128"/>
      <c r="AZ8" s="129"/>
      <c r="BA8" s="127" t="s">
        <v>7</v>
      </c>
      <c r="BB8" s="128"/>
      <c r="BC8" s="128"/>
      <c r="BD8" s="128"/>
      <c r="BE8" s="128"/>
      <c r="BF8" s="128"/>
      <c r="BG8" s="128"/>
      <c r="BH8" s="128"/>
      <c r="BI8" s="128"/>
      <c r="BJ8" s="129"/>
      <c r="BK8" s="127" t="str">
        <f>BA8</f>
        <v>Tài sản dài hạn</v>
      </c>
      <c r="BL8" s="128"/>
      <c r="BM8" s="128"/>
      <c r="BN8" s="128"/>
      <c r="BO8" s="128"/>
      <c r="BP8" s="128"/>
      <c r="BQ8" s="128"/>
      <c r="BR8" s="129"/>
      <c r="BS8" s="127" t="str">
        <f>BK8</f>
        <v>Tài sản dài hạn</v>
      </c>
      <c r="BT8" s="128"/>
      <c r="BU8" s="128"/>
      <c r="BV8" s="128"/>
      <c r="BW8" s="128"/>
      <c r="BX8" s="128"/>
      <c r="BY8" s="128"/>
      <c r="BZ8" s="129"/>
      <c r="CA8" s="127" t="s">
        <v>7</v>
      </c>
      <c r="CB8" s="128"/>
      <c r="CC8" s="128"/>
      <c r="CD8" s="128"/>
      <c r="CE8" s="128"/>
      <c r="CF8" s="128"/>
      <c r="CG8" s="128"/>
      <c r="CH8" s="129"/>
      <c r="CI8" s="127" t="str">
        <f>CA8</f>
        <v>Tài sản dài hạn</v>
      </c>
      <c r="CJ8" s="128"/>
      <c r="CK8" s="128"/>
      <c r="CL8" s="128"/>
      <c r="CM8" s="128"/>
      <c r="CN8" s="128"/>
      <c r="CO8" s="128"/>
      <c r="CP8" s="129"/>
      <c r="CQ8" s="127" t="str">
        <f>CI8</f>
        <v>Tài sản dài hạn</v>
      </c>
      <c r="CR8" s="128"/>
      <c r="CS8" s="128"/>
      <c r="CT8" s="128"/>
      <c r="CU8" s="128"/>
      <c r="CV8" s="128"/>
      <c r="CW8" s="128"/>
      <c r="CX8" s="129"/>
      <c r="CY8" s="127" t="str">
        <f>CQ8</f>
        <v>Tài sản dài hạn</v>
      </c>
      <c r="CZ8" s="128"/>
      <c r="DA8" s="128"/>
      <c r="DB8" s="128"/>
      <c r="DC8" s="128"/>
      <c r="DD8" s="129"/>
      <c r="DE8" s="136" t="s">
        <v>5</v>
      </c>
      <c r="DF8" s="136"/>
      <c r="DG8" s="151" t="s">
        <v>8</v>
      </c>
      <c r="DH8" s="151"/>
      <c r="DI8" s="151"/>
      <c r="DJ8" s="151"/>
      <c r="DK8" s="151"/>
      <c r="DL8" s="151"/>
      <c r="DM8" s="137" t="str">
        <f>DG8</f>
        <v>Nợ phải trả</v>
      </c>
      <c r="DN8" s="138"/>
      <c r="DO8" s="138"/>
      <c r="DP8" s="138"/>
      <c r="DQ8" s="138"/>
      <c r="DR8" s="138"/>
      <c r="DS8" s="138"/>
      <c r="DT8" s="139"/>
      <c r="DU8" s="137" t="str">
        <f>DM8</f>
        <v>Nợ phải trả</v>
      </c>
      <c r="DV8" s="138"/>
      <c r="DW8" s="138"/>
      <c r="DX8" s="138"/>
      <c r="DY8" s="138"/>
      <c r="DZ8" s="138"/>
      <c r="EA8" s="138"/>
      <c r="EB8" s="139"/>
      <c r="EC8" s="137" t="str">
        <f>DU8</f>
        <v>Nợ phải trả</v>
      </c>
      <c r="ED8" s="138"/>
      <c r="EE8" s="138"/>
      <c r="EF8" s="138"/>
      <c r="EG8" s="138"/>
      <c r="EH8" s="138"/>
      <c r="EI8" s="138"/>
      <c r="EJ8" s="139"/>
      <c r="EK8" s="137" t="str">
        <f>DU8</f>
        <v>Nợ phải trả</v>
      </c>
      <c r="EL8" s="138"/>
      <c r="EM8" s="138"/>
      <c r="EN8" s="138"/>
      <c r="EO8" s="138"/>
      <c r="EP8" s="138"/>
      <c r="EQ8" s="138"/>
      <c r="ER8" s="139"/>
      <c r="ES8" s="137" t="str">
        <f>EK8</f>
        <v>Nợ phải trả</v>
      </c>
      <c r="ET8" s="138"/>
      <c r="EU8" s="138"/>
      <c r="EV8" s="138"/>
      <c r="EW8" s="138"/>
      <c r="EX8" s="138"/>
      <c r="EY8" s="138"/>
      <c r="EZ8" s="139"/>
      <c r="FA8" s="137" t="str">
        <f>ES8</f>
        <v>Nợ phải trả</v>
      </c>
      <c r="FB8" s="138"/>
      <c r="FC8" s="138"/>
      <c r="FD8" s="138"/>
      <c r="FE8" s="138"/>
      <c r="FF8" s="138"/>
      <c r="FG8" s="138"/>
      <c r="FH8" s="139"/>
      <c r="FI8" s="127" t="s">
        <v>9</v>
      </c>
      <c r="FJ8" s="128"/>
      <c r="FK8" s="128"/>
      <c r="FL8" s="128"/>
      <c r="FM8" s="128"/>
      <c r="FN8" s="128"/>
      <c r="FO8" s="128"/>
      <c r="FP8" s="129"/>
      <c r="FQ8" s="127" t="str">
        <f>FI8</f>
        <v>Vốn chủ sở hữu</v>
      </c>
      <c r="FR8" s="128"/>
      <c r="FS8" s="128"/>
      <c r="FT8" s="128"/>
      <c r="FU8" s="128"/>
      <c r="FV8" s="128"/>
      <c r="FW8" s="128"/>
      <c r="FX8" s="129"/>
      <c r="FY8" s="127" t="s">
        <v>9</v>
      </c>
      <c r="FZ8" s="128"/>
      <c r="GA8" s="128"/>
      <c r="GB8" s="128"/>
      <c r="GC8" s="128"/>
      <c r="GD8" s="128"/>
      <c r="GE8" s="128"/>
      <c r="GF8" s="129"/>
      <c r="GG8" s="127" t="str">
        <f>FY8</f>
        <v>Vốn chủ sở hữu</v>
      </c>
      <c r="GH8" s="128"/>
      <c r="GI8" s="128"/>
      <c r="GJ8" s="128"/>
      <c r="GK8" s="128"/>
      <c r="GL8" s="128"/>
      <c r="GM8" s="128"/>
      <c r="GN8" s="129"/>
      <c r="GO8" s="127" t="str">
        <f>GG8</f>
        <v>Vốn chủ sở hữu</v>
      </c>
      <c r="GP8" s="129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56"/>
      <c r="HD8" s="156"/>
      <c r="HE8" s="47"/>
    </row>
    <row r="9" spans="1:213" ht="15" customHeight="1">
      <c r="A9" s="153"/>
      <c r="B9" s="153"/>
      <c r="C9" s="136"/>
      <c r="D9" s="136"/>
      <c r="E9" s="151" t="s">
        <v>5</v>
      </c>
      <c r="F9" s="151"/>
      <c r="G9" s="136" t="s">
        <v>10</v>
      </c>
      <c r="H9" s="136"/>
      <c r="I9" s="136"/>
      <c r="J9" s="136"/>
      <c r="K9" s="136" t="str">
        <f>G9</f>
        <v>Trong đó</v>
      </c>
      <c r="L9" s="136"/>
      <c r="M9" s="136"/>
      <c r="N9" s="136"/>
      <c r="O9" s="136"/>
      <c r="P9" s="136"/>
      <c r="Q9" s="136"/>
      <c r="R9" s="136"/>
      <c r="S9" s="127" t="str">
        <f>K9</f>
        <v>Trong đó</v>
      </c>
      <c r="T9" s="128"/>
      <c r="U9" s="128"/>
      <c r="V9" s="128"/>
      <c r="W9" s="128"/>
      <c r="X9" s="128"/>
      <c r="Y9" s="128"/>
      <c r="Z9" s="129"/>
      <c r="AA9" s="127" t="str">
        <f>S9</f>
        <v>Trong đó</v>
      </c>
      <c r="AB9" s="128"/>
      <c r="AC9" s="128"/>
      <c r="AD9" s="128"/>
      <c r="AE9" s="128"/>
      <c r="AF9" s="128"/>
      <c r="AG9" s="128"/>
      <c r="AH9" s="129"/>
      <c r="AI9" s="127" t="str">
        <f>AA9</f>
        <v>Trong đó</v>
      </c>
      <c r="AJ9" s="128"/>
      <c r="AK9" s="128"/>
      <c r="AL9" s="128"/>
      <c r="AM9" s="128"/>
      <c r="AN9" s="128"/>
      <c r="AO9" s="128"/>
      <c r="AP9" s="128"/>
      <c r="AQ9" s="128"/>
      <c r="AR9" s="129"/>
      <c r="AS9" s="128" t="str">
        <f>AI9</f>
        <v>Trong đó</v>
      </c>
      <c r="AT9" s="128"/>
      <c r="AU9" s="128"/>
      <c r="AV9" s="129"/>
      <c r="AW9" s="151" t="s">
        <v>5</v>
      </c>
      <c r="AX9" s="151"/>
      <c r="AY9" s="127" t="s">
        <v>10</v>
      </c>
      <c r="AZ9" s="129"/>
      <c r="BA9" s="127" t="str">
        <f>AY9</f>
        <v>Trong đó</v>
      </c>
      <c r="BB9" s="128"/>
      <c r="BC9" s="128"/>
      <c r="BD9" s="128"/>
      <c r="BE9" s="128"/>
      <c r="BF9" s="128"/>
      <c r="BG9" s="128"/>
      <c r="BH9" s="128"/>
      <c r="BI9" s="128"/>
      <c r="BJ9" s="129"/>
      <c r="BK9" s="127" t="str">
        <f>BA9</f>
        <v>Trong đó</v>
      </c>
      <c r="BL9" s="128"/>
      <c r="BM9" s="128"/>
      <c r="BN9" s="128"/>
      <c r="BO9" s="128"/>
      <c r="BP9" s="128"/>
      <c r="BQ9" s="128"/>
      <c r="BR9" s="129"/>
      <c r="BS9" s="127" t="str">
        <f>BK9</f>
        <v>Trong đó</v>
      </c>
      <c r="BT9" s="128"/>
      <c r="BU9" s="128"/>
      <c r="BV9" s="128"/>
      <c r="BW9" s="128"/>
      <c r="BX9" s="128"/>
      <c r="BY9" s="128"/>
      <c r="BZ9" s="129"/>
      <c r="CA9" s="127" t="str">
        <f>BK9</f>
        <v>Trong đó</v>
      </c>
      <c r="CB9" s="128"/>
      <c r="CC9" s="128"/>
      <c r="CD9" s="128"/>
      <c r="CE9" s="128"/>
      <c r="CF9" s="128"/>
      <c r="CG9" s="128"/>
      <c r="CH9" s="129"/>
      <c r="CI9" s="127" t="str">
        <f>CA9</f>
        <v>Trong đó</v>
      </c>
      <c r="CJ9" s="128"/>
      <c r="CK9" s="128"/>
      <c r="CL9" s="128"/>
      <c r="CM9" s="128"/>
      <c r="CN9" s="128"/>
      <c r="CO9" s="128"/>
      <c r="CP9" s="129"/>
      <c r="CQ9" s="127" t="str">
        <f>CI9</f>
        <v>Trong đó</v>
      </c>
      <c r="CR9" s="128"/>
      <c r="CS9" s="128"/>
      <c r="CT9" s="128"/>
      <c r="CU9" s="128"/>
      <c r="CV9" s="128"/>
      <c r="CW9" s="128"/>
      <c r="CX9" s="129"/>
      <c r="CY9" s="127" t="str">
        <f>CQ9</f>
        <v>Trong đó</v>
      </c>
      <c r="CZ9" s="128"/>
      <c r="DA9" s="128"/>
      <c r="DB9" s="128"/>
      <c r="DC9" s="128"/>
      <c r="DD9" s="129"/>
      <c r="DE9" s="136"/>
      <c r="DF9" s="136"/>
      <c r="DG9" s="151" t="s">
        <v>5</v>
      </c>
      <c r="DH9" s="151"/>
      <c r="DI9" s="151" t="s">
        <v>10</v>
      </c>
      <c r="DJ9" s="151"/>
      <c r="DK9" s="151"/>
      <c r="DL9" s="151"/>
      <c r="DM9" s="137" t="str">
        <f>DI9</f>
        <v>Trong đó</v>
      </c>
      <c r="DN9" s="138"/>
      <c r="DO9" s="138"/>
      <c r="DP9" s="138"/>
      <c r="DQ9" s="138"/>
      <c r="DR9" s="138"/>
      <c r="DS9" s="138"/>
      <c r="DT9" s="139"/>
      <c r="DU9" s="137" t="str">
        <f>DM9</f>
        <v>Trong đó</v>
      </c>
      <c r="DV9" s="138"/>
      <c r="DW9" s="138"/>
      <c r="DX9" s="138"/>
      <c r="DY9" s="138"/>
      <c r="DZ9" s="138"/>
      <c r="EA9" s="138"/>
      <c r="EB9" s="139"/>
      <c r="EC9" s="137" t="str">
        <f>DU9</f>
        <v>Trong đó</v>
      </c>
      <c r="ED9" s="138"/>
      <c r="EE9" s="138"/>
      <c r="EF9" s="138"/>
      <c r="EG9" s="138"/>
      <c r="EH9" s="138"/>
      <c r="EI9" s="138"/>
      <c r="EJ9" s="139"/>
      <c r="EK9" s="137" t="str">
        <f>DU9</f>
        <v>Trong đó</v>
      </c>
      <c r="EL9" s="138"/>
      <c r="EM9" s="138"/>
      <c r="EN9" s="138"/>
      <c r="EO9" s="138"/>
      <c r="EP9" s="138"/>
      <c r="EQ9" s="138"/>
      <c r="ER9" s="139"/>
      <c r="ES9" s="137" t="str">
        <f>DU9</f>
        <v>Trong đó</v>
      </c>
      <c r="ET9" s="138"/>
      <c r="EU9" s="138"/>
      <c r="EV9" s="138"/>
      <c r="EW9" s="138"/>
      <c r="EX9" s="138"/>
      <c r="EY9" s="138"/>
      <c r="EZ9" s="139"/>
      <c r="FA9" s="137" t="str">
        <f>ES9</f>
        <v>Trong đó</v>
      </c>
      <c r="FB9" s="138"/>
      <c r="FC9" s="138"/>
      <c r="FD9" s="138"/>
      <c r="FE9" s="138"/>
      <c r="FF9" s="138"/>
      <c r="FG9" s="138"/>
      <c r="FH9" s="139"/>
      <c r="FI9" s="151" t="s">
        <v>5</v>
      </c>
      <c r="FJ9" s="151"/>
      <c r="FK9" s="127" t="s">
        <v>10</v>
      </c>
      <c r="FL9" s="128"/>
      <c r="FM9" s="128"/>
      <c r="FN9" s="128"/>
      <c r="FO9" s="128"/>
      <c r="FP9" s="129"/>
      <c r="FQ9" s="127" t="str">
        <f>FK9</f>
        <v>Trong đó</v>
      </c>
      <c r="FR9" s="128"/>
      <c r="FS9" s="128"/>
      <c r="FT9" s="128"/>
      <c r="FU9" s="128"/>
      <c r="FV9" s="128"/>
      <c r="FW9" s="128"/>
      <c r="FX9" s="129"/>
      <c r="FY9" s="127" t="str">
        <f>FQ9</f>
        <v>Trong đó</v>
      </c>
      <c r="FZ9" s="128"/>
      <c r="GA9" s="128"/>
      <c r="GB9" s="128"/>
      <c r="GC9" s="128"/>
      <c r="GD9" s="128"/>
      <c r="GE9" s="128"/>
      <c r="GF9" s="129"/>
      <c r="GG9" s="127" t="str">
        <f>GQ9</f>
        <v>Trong đó</v>
      </c>
      <c r="GH9" s="128"/>
      <c r="GI9" s="128"/>
      <c r="GJ9" s="128"/>
      <c r="GK9" s="128"/>
      <c r="GL9" s="128"/>
      <c r="GM9" s="128"/>
      <c r="GN9" s="129"/>
      <c r="GO9" s="127" t="str">
        <f>GG9</f>
        <v>Trong đó</v>
      </c>
      <c r="GP9" s="129"/>
      <c r="GQ9" s="151" t="s">
        <v>10</v>
      </c>
      <c r="GR9" s="151"/>
      <c r="GS9" s="151"/>
      <c r="GT9" s="151"/>
      <c r="GU9" s="151"/>
      <c r="GV9" s="151"/>
      <c r="GW9" s="151" t="str">
        <f>GQ9</f>
        <v>Trong đó</v>
      </c>
      <c r="GX9" s="151"/>
      <c r="GY9" s="151"/>
      <c r="GZ9" s="151"/>
      <c r="HA9" s="151"/>
      <c r="HB9" s="151"/>
      <c r="HC9" s="156"/>
      <c r="HD9" s="156"/>
      <c r="HE9" s="47"/>
    </row>
    <row r="10" spans="1:213" ht="15" customHeight="1">
      <c r="A10" s="153"/>
      <c r="B10" s="153"/>
      <c r="C10" s="136"/>
      <c r="D10" s="136"/>
      <c r="E10" s="151"/>
      <c r="F10" s="151"/>
      <c r="G10" s="136" t="s">
        <v>12</v>
      </c>
      <c r="H10" s="136"/>
      <c r="I10" s="136"/>
      <c r="J10" s="136"/>
      <c r="K10" s="136" t="str">
        <f>G10</f>
        <v>Tiền và các khoản tương đương tiền</v>
      </c>
      <c r="L10" s="136"/>
      <c r="M10" s="136" t="s">
        <v>13</v>
      </c>
      <c r="N10" s="136"/>
      <c r="O10" s="136"/>
      <c r="P10" s="136"/>
      <c r="Q10" s="136"/>
      <c r="R10" s="136"/>
      <c r="S10" s="140" t="s">
        <v>14</v>
      </c>
      <c r="T10" s="141"/>
      <c r="U10" s="141"/>
      <c r="V10" s="141"/>
      <c r="W10" s="141"/>
      <c r="X10" s="141"/>
      <c r="Y10" s="141"/>
      <c r="Z10" s="142"/>
      <c r="AA10" s="141" t="str">
        <f>S10</f>
        <v>Các khoản phải thu ngắn hạn</v>
      </c>
      <c r="AB10" s="141"/>
      <c r="AC10" s="141"/>
      <c r="AD10" s="141"/>
      <c r="AE10" s="141"/>
      <c r="AF10" s="142"/>
      <c r="AG10" s="140" t="s">
        <v>15</v>
      </c>
      <c r="AH10" s="142"/>
      <c r="AI10" s="140" t="s">
        <v>15</v>
      </c>
      <c r="AJ10" s="141"/>
      <c r="AK10" s="141"/>
      <c r="AL10" s="142"/>
      <c r="AM10" s="140" t="s">
        <v>16</v>
      </c>
      <c r="AN10" s="141"/>
      <c r="AO10" s="141"/>
      <c r="AP10" s="141"/>
      <c r="AQ10" s="141"/>
      <c r="AR10" s="142"/>
      <c r="AS10" s="141" t="str">
        <f>AM10</f>
        <v>Tài sản ngắn hạn khác</v>
      </c>
      <c r="AT10" s="141"/>
      <c r="AU10" s="141"/>
      <c r="AV10" s="142"/>
      <c r="AW10" s="151"/>
      <c r="AX10" s="151"/>
      <c r="AY10" s="140" t="s">
        <v>17</v>
      </c>
      <c r="AZ10" s="142"/>
      <c r="BA10" s="140" t="str">
        <f>AY10</f>
        <v>Các khoản phải thu dài hạn</v>
      </c>
      <c r="BB10" s="141"/>
      <c r="BC10" s="141"/>
      <c r="BD10" s="141"/>
      <c r="BE10" s="141"/>
      <c r="BF10" s="141"/>
      <c r="BG10" s="141"/>
      <c r="BH10" s="141"/>
      <c r="BI10" s="141"/>
      <c r="BJ10" s="142"/>
      <c r="BK10" s="127" t="s">
        <v>18</v>
      </c>
      <c r="BL10" s="128"/>
      <c r="BM10" s="128"/>
      <c r="BN10" s="128"/>
      <c r="BO10" s="128"/>
      <c r="BP10" s="128"/>
      <c r="BQ10" s="128"/>
      <c r="BR10" s="129"/>
      <c r="BS10" s="127" t="str">
        <f>BK10</f>
        <v>Tài sản cố định</v>
      </c>
      <c r="BT10" s="128"/>
      <c r="BU10" s="128"/>
      <c r="BV10" s="128"/>
      <c r="BW10" s="128"/>
      <c r="BX10" s="128"/>
      <c r="BY10" s="128"/>
      <c r="BZ10" s="129"/>
      <c r="CA10" s="127" t="str">
        <f>BS10</f>
        <v>Tài sản cố định</v>
      </c>
      <c r="CB10" s="128"/>
      <c r="CC10" s="128"/>
      <c r="CD10" s="128"/>
      <c r="CE10" s="128"/>
      <c r="CF10" s="129"/>
      <c r="CG10" s="140" t="s">
        <v>19</v>
      </c>
      <c r="CH10" s="142"/>
      <c r="CI10" s="140" t="str">
        <f>CG10</f>
        <v>Bất động sản đầu tư</v>
      </c>
      <c r="CJ10" s="141"/>
      <c r="CK10" s="141"/>
      <c r="CL10" s="142"/>
      <c r="CM10" s="140" t="s">
        <v>20</v>
      </c>
      <c r="CN10" s="141"/>
      <c r="CO10" s="141"/>
      <c r="CP10" s="142"/>
      <c r="CQ10" s="140" t="str">
        <f>CM10</f>
        <v>Các khoản đầu tư tài chính dài hạn</v>
      </c>
      <c r="CR10" s="141"/>
      <c r="CS10" s="141"/>
      <c r="CT10" s="141"/>
      <c r="CU10" s="141"/>
      <c r="CV10" s="142"/>
      <c r="CW10" s="140" t="s">
        <v>21</v>
      </c>
      <c r="CX10" s="142"/>
      <c r="CY10" s="140" t="str">
        <f>CW10</f>
        <v>Tài sản dài hạn khác</v>
      </c>
      <c r="CZ10" s="141"/>
      <c r="DA10" s="141"/>
      <c r="DB10" s="141"/>
      <c r="DC10" s="141"/>
      <c r="DD10" s="142"/>
      <c r="DE10" s="136"/>
      <c r="DF10" s="136"/>
      <c r="DG10" s="151"/>
      <c r="DH10" s="151"/>
      <c r="DI10" s="136" t="s">
        <v>22</v>
      </c>
      <c r="DJ10" s="136"/>
      <c r="DK10" s="136"/>
      <c r="DL10" s="136"/>
      <c r="DM10" s="140" t="str">
        <f>DI10</f>
        <v>Nợ ngắn hạn</v>
      </c>
      <c r="DN10" s="141"/>
      <c r="DO10" s="141"/>
      <c r="DP10" s="141"/>
      <c r="DQ10" s="141"/>
      <c r="DR10" s="141"/>
      <c r="DS10" s="141"/>
      <c r="DT10" s="142"/>
      <c r="DU10" s="140" t="str">
        <f>DM10</f>
        <v>Nợ ngắn hạn</v>
      </c>
      <c r="DV10" s="141"/>
      <c r="DW10" s="141"/>
      <c r="DX10" s="141"/>
      <c r="DY10" s="141"/>
      <c r="DZ10" s="141"/>
      <c r="EA10" s="141"/>
      <c r="EB10" s="142"/>
      <c r="EC10" s="140" t="str">
        <f>DU10</f>
        <v>Nợ ngắn hạn</v>
      </c>
      <c r="ED10" s="141"/>
      <c r="EE10" s="141"/>
      <c r="EF10" s="141"/>
      <c r="EG10" s="141"/>
      <c r="EH10" s="141"/>
      <c r="EI10" s="141"/>
      <c r="EJ10" s="142"/>
      <c r="EK10" s="140" t="s">
        <v>23</v>
      </c>
      <c r="EL10" s="141"/>
      <c r="EM10" s="141"/>
      <c r="EN10" s="141"/>
      <c r="EO10" s="141"/>
      <c r="EP10" s="141"/>
      <c r="EQ10" s="141"/>
      <c r="ER10" s="142"/>
      <c r="ES10" s="140" t="str">
        <f>EK10</f>
        <v>Nợ dài hạn</v>
      </c>
      <c r="ET10" s="141"/>
      <c r="EU10" s="141"/>
      <c r="EV10" s="141"/>
      <c r="EW10" s="141"/>
      <c r="EX10" s="141"/>
      <c r="EY10" s="141"/>
      <c r="EZ10" s="142"/>
      <c r="FA10" s="140" t="str">
        <f>ES10</f>
        <v>Nợ dài hạn</v>
      </c>
      <c r="FB10" s="141"/>
      <c r="FC10" s="141"/>
      <c r="FD10" s="141"/>
      <c r="FE10" s="141"/>
      <c r="FF10" s="141"/>
      <c r="FG10" s="141"/>
      <c r="FH10" s="142"/>
      <c r="FI10" s="151"/>
      <c r="FJ10" s="151"/>
      <c r="FK10" s="136" t="s">
        <v>5</v>
      </c>
      <c r="FL10" s="136"/>
      <c r="FM10" s="140" t="s">
        <v>9</v>
      </c>
      <c r="FN10" s="141"/>
      <c r="FO10" s="141"/>
      <c r="FP10" s="142"/>
      <c r="FQ10" s="130" t="str">
        <f>FM10</f>
        <v>Vốn chủ sở hữu</v>
      </c>
      <c r="FR10" s="134"/>
      <c r="FS10" s="134"/>
      <c r="FT10" s="134"/>
      <c r="FU10" s="134"/>
      <c r="FV10" s="134"/>
      <c r="FW10" s="134"/>
      <c r="FX10" s="131"/>
      <c r="FY10" s="130" t="str">
        <f>FQ10</f>
        <v>Vốn chủ sở hữu</v>
      </c>
      <c r="FZ10" s="134"/>
      <c r="GA10" s="134"/>
      <c r="GB10" s="134"/>
      <c r="GC10" s="134"/>
      <c r="GD10" s="134"/>
      <c r="GE10" s="134"/>
      <c r="GF10" s="131"/>
      <c r="GG10" s="130" t="str">
        <f>FY10</f>
        <v>Vốn chủ sở hữu</v>
      </c>
      <c r="GH10" s="134"/>
      <c r="GI10" s="134"/>
      <c r="GJ10" s="131"/>
      <c r="GK10" s="136" t="s">
        <v>11</v>
      </c>
      <c r="GL10" s="136"/>
      <c r="GM10" s="130" t="str">
        <f>GK10</f>
        <v>Nguồn kinh phí và quỹ khác</v>
      </c>
      <c r="GN10" s="131"/>
      <c r="GO10" s="130" t="str">
        <f>GM10</f>
        <v>Nguồn kinh phí và quỹ khác</v>
      </c>
      <c r="GP10" s="131"/>
      <c r="GQ10" s="136" t="s">
        <v>181</v>
      </c>
      <c r="GR10" s="136"/>
      <c r="GS10" s="136" t="s">
        <v>182</v>
      </c>
      <c r="GT10" s="136"/>
      <c r="GU10" s="136" t="s">
        <v>183</v>
      </c>
      <c r="GV10" s="136"/>
      <c r="GW10" s="136" t="s">
        <v>184</v>
      </c>
      <c r="GX10" s="136"/>
      <c r="GY10" s="136" t="s">
        <v>244</v>
      </c>
      <c r="GZ10" s="136"/>
      <c r="HA10" s="136" t="s">
        <v>185</v>
      </c>
      <c r="HB10" s="136"/>
      <c r="HC10" s="156"/>
      <c r="HD10" s="156"/>
      <c r="HE10" s="47"/>
    </row>
    <row r="11" spans="1:213" ht="14.25" customHeight="1">
      <c r="A11" s="153"/>
      <c r="B11" s="153"/>
      <c r="C11" s="136"/>
      <c r="D11" s="136"/>
      <c r="E11" s="151"/>
      <c r="F11" s="151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43"/>
      <c r="T11" s="144"/>
      <c r="U11" s="144"/>
      <c r="V11" s="144"/>
      <c r="W11" s="144"/>
      <c r="X11" s="144"/>
      <c r="Y11" s="144"/>
      <c r="Z11" s="145"/>
      <c r="AA11" s="144"/>
      <c r="AB11" s="144"/>
      <c r="AC11" s="144"/>
      <c r="AD11" s="144"/>
      <c r="AE11" s="144"/>
      <c r="AF11" s="145"/>
      <c r="AG11" s="143"/>
      <c r="AH11" s="145"/>
      <c r="AI11" s="143"/>
      <c r="AJ11" s="144"/>
      <c r="AK11" s="144"/>
      <c r="AL11" s="145"/>
      <c r="AM11" s="143"/>
      <c r="AN11" s="144"/>
      <c r="AO11" s="144"/>
      <c r="AP11" s="144"/>
      <c r="AQ11" s="144"/>
      <c r="AR11" s="145"/>
      <c r="AS11" s="144"/>
      <c r="AT11" s="144"/>
      <c r="AU11" s="144"/>
      <c r="AV11" s="145"/>
      <c r="AW11" s="151"/>
      <c r="AX11" s="151"/>
      <c r="AY11" s="143"/>
      <c r="AZ11" s="145"/>
      <c r="BA11" s="143"/>
      <c r="BB11" s="144"/>
      <c r="BC11" s="144"/>
      <c r="BD11" s="144"/>
      <c r="BE11" s="144"/>
      <c r="BF11" s="144"/>
      <c r="BG11" s="144"/>
      <c r="BH11" s="144"/>
      <c r="BI11" s="144"/>
      <c r="BJ11" s="145"/>
      <c r="BK11" s="136" t="s">
        <v>18</v>
      </c>
      <c r="BL11" s="136"/>
      <c r="BM11" s="127" t="s">
        <v>24</v>
      </c>
      <c r="BN11" s="128"/>
      <c r="BO11" s="128"/>
      <c r="BP11" s="128"/>
      <c r="BQ11" s="128"/>
      <c r="BR11" s="129"/>
      <c r="BS11" s="136" t="s">
        <v>25</v>
      </c>
      <c r="BT11" s="136"/>
      <c r="BU11" s="136"/>
      <c r="BV11" s="136"/>
      <c r="BW11" s="136"/>
      <c r="BX11" s="136"/>
      <c r="BY11" s="127" t="s">
        <v>26</v>
      </c>
      <c r="BZ11" s="129"/>
      <c r="CA11" s="127" t="str">
        <f>BY11</f>
        <v>Tài sản cố định vô hình</v>
      </c>
      <c r="CB11" s="128"/>
      <c r="CC11" s="128"/>
      <c r="CD11" s="129"/>
      <c r="CE11" s="136" t="s">
        <v>27</v>
      </c>
      <c r="CF11" s="136"/>
      <c r="CG11" s="143"/>
      <c r="CH11" s="145"/>
      <c r="CI11" s="143"/>
      <c r="CJ11" s="144"/>
      <c r="CK11" s="144"/>
      <c r="CL11" s="145"/>
      <c r="CM11" s="143"/>
      <c r="CN11" s="144"/>
      <c r="CO11" s="144"/>
      <c r="CP11" s="145"/>
      <c r="CQ11" s="143"/>
      <c r="CR11" s="144"/>
      <c r="CS11" s="144"/>
      <c r="CT11" s="144"/>
      <c r="CU11" s="144"/>
      <c r="CV11" s="145"/>
      <c r="CW11" s="143"/>
      <c r="CX11" s="145"/>
      <c r="CY11" s="143"/>
      <c r="CZ11" s="144"/>
      <c r="DA11" s="144"/>
      <c r="DB11" s="144"/>
      <c r="DC11" s="144"/>
      <c r="DD11" s="145"/>
      <c r="DE11" s="136"/>
      <c r="DF11" s="136"/>
      <c r="DG11" s="151"/>
      <c r="DH11" s="151"/>
      <c r="DI11" s="136"/>
      <c r="DJ11" s="136"/>
      <c r="DK11" s="136"/>
      <c r="DL11" s="136"/>
      <c r="DM11" s="143"/>
      <c r="DN11" s="144"/>
      <c r="DO11" s="144"/>
      <c r="DP11" s="144"/>
      <c r="DQ11" s="144"/>
      <c r="DR11" s="144"/>
      <c r="DS11" s="144"/>
      <c r="DT11" s="145"/>
      <c r="DU11" s="143"/>
      <c r="DV11" s="144"/>
      <c r="DW11" s="144"/>
      <c r="DX11" s="144"/>
      <c r="DY11" s="144"/>
      <c r="DZ11" s="144"/>
      <c r="EA11" s="144"/>
      <c r="EB11" s="145"/>
      <c r="EC11" s="143"/>
      <c r="ED11" s="144"/>
      <c r="EE11" s="144"/>
      <c r="EF11" s="144"/>
      <c r="EG11" s="144"/>
      <c r="EH11" s="144"/>
      <c r="EI11" s="144"/>
      <c r="EJ11" s="145"/>
      <c r="EK11" s="143"/>
      <c r="EL11" s="144"/>
      <c r="EM11" s="144"/>
      <c r="EN11" s="144"/>
      <c r="EO11" s="144"/>
      <c r="EP11" s="144"/>
      <c r="EQ11" s="144"/>
      <c r="ER11" s="145"/>
      <c r="ES11" s="143"/>
      <c r="ET11" s="144"/>
      <c r="EU11" s="144"/>
      <c r="EV11" s="144"/>
      <c r="EW11" s="144"/>
      <c r="EX11" s="144"/>
      <c r="EY11" s="144"/>
      <c r="EZ11" s="145"/>
      <c r="FA11" s="143"/>
      <c r="FB11" s="144"/>
      <c r="FC11" s="144"/>
      <c r="FD11" s="144"/>
      <c r="FE11" s="144"/>
      <c r="FF11" s="144"/>
      <c r="FG11" s="144"/>
      <c r="FH11" s="145"/>
      <c r="FI11" s="151"/>
      <c r="FJ11" s="151"/>
      <c r="FK11" s="136"/>
      <c r="FL11" s="136"/>
      <c r="FM11" s="143"/>
      <c r="FN11" s="144"/>
      <c r="FO11" s="144"/>
      <c r="FP11" s="145"/>
      <c r="FQ11" s="132"/>
      <c r="FR11" s="135"/>
      <c r="FS11" s="135"/>
      <c r="FT11" s="135"/>
      <c r="FU11" s="135"/>
      <c r="FV11" s="135"/>
      <c r="FW11" s="135"/>
      <c r="FX11" s="133"/>
      <c r="FY11" s="132"/>
      <c r="FZ11" s="135"/>
      <c r="GA11" s="135"/>
      <c r="GB11" s="135"/>
      <c r="GC11" s="135"/>
      <c r="GD11" s="135"/>
      <c r="GE11" s="135"/>
      <c r="GF11" s="133"/>
      <c r="GG11" s="132"/>
      <c r="GH11" s="135"/>
      <c r="GI11" s="135"/>
      <c r="GJ11" s="133"/>
      <c r="GK11" s="136"/>
      <c r="GL11" s="136"/>
      <c r="GM11" s="132"/>
      <c r="GN11" s="133"/>
      <c r="GO11" s="132"/>
      <c r="GP11" s="133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56"/>
      <c r="HD11" s="156"/>
      <c r="HE11" s="47"/>
    </row>
    <row r="12" spans="1:213" ht="25.5" customHeight="1">
      <c r="A12" s="153"/>
      <c r="B12" s="153"/>
      <c r="C12" s="136"/>
      <c r="D12" s="136"/>
      <c r="E12" s="136" t="s">
        <v>6</v>
      </c>
      <c r="F12" s="136"/>
      <c r="G12" s="136" t="s">
        <v>12</v>
      </c>
      <c r="H12" s="136"/>
      <c r="I12" s="136" t="s">
        <v>94</v>
      </c>
      <c r="J12" s="136"/>
      <c r="K12" s="136" t="s">
        <v>95</v>
      </c>
      <c r="L12" s="136"/>
      <c r="M12" s="136" t="s">
        <v>13</v>
      </c>
      <c r="N12" s="136"/>
      <c r="O12" s="136" t="s">
        <v>96</v>
      </c>
      <c r="P12" s="136"/>
      <c r="Q12" s="136" t="s">
        <v>97</v>
      </c>
      <c r="R12" s="136"/>
      <c r="S12" s="136" t="s">
        <v>14</v>
      </c>
      <c r="T12" s="136"/>
      <c r="U12" s="136" t="s">
        <v>98</v>
      </c>
      <c r="V12" s="136"/>
      <c r="W12" s="136" t="s">
        <v>99</v>
      </c>
      <c r="X12" s="136"/>
      <c r="Y12" s="136" t="s">
        <v>100</v>
      </c>
      <c r="Z12" s="136"/>
      <c r="AA12" s="136" t="s">
        <v>101</v>
      </c>
      <c r="AB12" s="136"/>
      <c r="AC12" s="136" t="s">
        <v>102</v>
      </c>
      <c r="AD12" s="136"/>
      <c r="AE12" s="136" t="s">
        <v>103</v>
      </c>
      <c r="AF12" s="136"/>
      <c r="AG12" s="136" t="s">
        <v>15</v>
      </c>
      <c r="AH12" s="136"/>
      <c r="AI12" s="136" t="s">
        <v>15</v>
      </c>
      <c r="AJ12" s="136"/>
      <c r="AK12" s="136" t="s">
        <v>104</v>
      </c>
      <c r="AL12" s="136"/>
      <c r="AM12" s="136" t="s">
        <v>16</v>
      </c>
      <c r="AN12" s="136"/>
      <c r="AO12" s="136" t="s">
        <v>105</v>
      </c>
      <c r="AP12" s="136"/>
      <c r="AQ12" s="136" t="s">
        <v>106</v>
      </c>
      <c r="AR12" s="136"/>
      <c r="AS12" s="136" t="s">
        <v>107</v>
      </c>
      <c r="AT12" s="136"/>
      <c r="AU12" s="136" t="s">
        <v>16</v>
      </c>
      <c r="AV12" s="136"/>
      <c r="AW12" s="151" t="s">
        <v>108</v>
      </c>
      <c r="AX12" s="151"/>
      <c r="AY12" s="136" t="s">
        <v>17</v>
      </c>
      <c r="AZ12" s="136"/>
      <c r="BA12" s="136" t="s">
        <v>109</v>
      </c>
      <c r="BB12" s="136"/>
      <c r="BC12" s="136" t="s">
        <v>110</v>
      </c>
      <c r="BD12" s="136"/>
      <c r="BE12" s="136" t="s">
        <v>111</v>
      </c>
      <c r="BF12" s="136"/>
      <c r="BG12" s="136" t="s">
        <v>112</v>
      </c>
      <c r="BH12" s="136"/>
      <c r="BI12" s="136" t="s">
        <v>113</v>
      </c>
      <c r="BJ12" s="136"/>
      <c r="BK12" s="136"/>
      <c r="BL12" s="136"/>
      <c r="BM12" s="136" t="s">
        <v>24</v>
      </c>
      <c r="BN12" s="136"/>
      <c r="BO12" s="136" t="s">
        <v>114</v>
      </c>
      <c r="BP12" s="136"/>
      <c r="BQ12" s="136" t="s">
        <v>115</v>
      </c>
      <c r="BR12" s="136"/>
      <c r="BS12" s="136" t="s">
        <v>25</v>
      </c>
      <c r="BT12" s="136"/>
      <c r="BU12" s="136" t="s">
        <v>114</v>
      </c>
      <c r="BV12" s="136"/>
      <c r="BW12" s="136" t="s">
        <v>115</v>
      </c>
      <c r="BX12" s="136"/>
      <c r="BY12" s="136" t="s">
        <v>26</v>
      </c>
      <c r="BZ12" s="136"/>
      <c r="CA12" s="136" t="s">
        <v>114</v>
      </c>
      <c r="CB12" s="136"/>
      <c r="CC12" s="136" t="s">
        <v>115</v>
      </c>
      <c r="CD12" s="136"/>
      <c r="CE12" s="136"/>
      <c r="CF12" s="136"/>
      <c r="CG12" s="136" t="s">
        <v>19</v>
      </c>
      <c r="CH12" s="136"/>
      <c r="CI12" s="136" t="s">
        <v>114</v>
      </c>
      <c r="CJ12" s="136"/>
      <c r="CK12" s="136" t="s">
        <v>115</v>
      </c>
      <c r="CL12" s="136"/>
      <c r="CM12" s="136" t="s">
        <v>20</v>
      </c>
      <c r="CN12" s="136"/>
      <c r="CO12" s="136" t="s">
        <v>122</v>
      </c>
      <c r="CP12" s="136"/>
      <c r="CQ12" s="136" t="s">
        <v>123</v>
      </c>
      <c r="CR12" s="136"/>
      <c r="CS12" s="136" t="s">
        <v>124</v>
      </c>
      <c r="CT12" s="136"/>
      <c r="CU12" s="136" t="s">
        <v>242</v>
      </c>
      <c r="CV12" s="136"/>
      <c r="CW12" s="136" t="s">
        <v>21</v>
      </c>
      <c r="CX12" s="136"/>
      <c r="CY12" s="136" t="s">
        <v>144</v>
      </c>
      <c r="CZ12" s="136"/>
      <c r="DA12" s="136" t="s">
        <v>145</v>
      </c>
      <c r="DB12" s="136"/>
      <c r="DC12" s="136" t="s">
        <v>21</v>
      </c>
      <c r="DD12" s="136"/>
      <c r="DE12" s="136"/>
      <c r="DF12" s="136"/>
      <c r="DG12" s="151"/>
      <c r="DH12" s="151"/>
      <c r="DI12" s="146" t="s">
        <v>22</v>
      </c>
      <c r="DJ12" s="146"/>
      <c r="DK12" s="136" t="s">
        <v>146</v>
      </c>
      <c r="DL12" s="151"/>
      <c r="DM12" s="137" t="s">
        <v>10</v>
      </c>
      <c r="DN12" s="138"/>
      <c r="DO12" s="138"/>
      <c r="DP12" s="139"/>
      <c r="DQ12" s="136" t="s">
        <v>147</v>
      </c>
      <c r="DR12" s="136"/>
      <c r="DS12" s="136" t="s">
        <v>148</v>
      </c>
      <c r="DT12" s="136"/>
      <c r="DU12" s="136" t="s">
        <v>149</v>
      </c>
      <c r="DV12" s="136"/>
      <c r="DW12" s="136" t="s">
        <v>150</v>
      </c>
      <c r="DX12" s="136"/>
      <c r="DY12" s="136" t="s">
        <v>151</v>
      </c>
      <c r="DZ12" s="136"/>
      <c r="EA12" s="123" t="s">
        <v>152</v>
      </c>
      <c r="EB12" s="124"/>
      <c r="EC12" s="136" t="s">
        <v>153</v>
      </c>
      <c r="ED12" s="136"/>
      <c r="EE12" s="136" t="s">
        <v>154</v>
      </c>
      <c r="EF12" s="136"/>
      <c r="EG12" s="136" t="s">
        <v>155</v>
      </c>
      <c r="EH12" s="136"/>
      <c r="EI12" s="136" t="s">
        <v>175</v>
      </c>
      <c r="EJ12" s="136"/>
      <c r="EK12" s="136" t="s">
        <v>23</v>
      </c>
      <c r="EL12" s="136"/>
      <c r="EM12" s="136" t="s">
        <v>156</v>
      </c>
      <c r="EN12" s="136"/>
      <c r="EO12" s="136" t="s">
        <v>157</v>
      </c>
      <c r="EP12" s="136"/>
      <c r="EQ12" s="136" t="s">
        <v>158</v>
      </c>
      <c r="ER12" s="136"/>
      <c r="ES12" s="136" t="s">
        <v>159</v>
      </c>
      <c r="ET12" s="136"/>
      <c r="EU12" s="137" t="s">
        <v>10</v>
      </c>
      <c r="EV12" s="138"/>
      <c r="EW12" s="138"/>
      <c r="EX12" s="139"/>
      <c r="EY12" s="136" t="s">
        <v>160</v>
      </c>
      <c r="EZ12" s="136"/>
      <c r="FA12" s="136" t="s">
        <v>161</v>
      </c>
      <c r="FB12" s="136"/>
      <c r="FC12" s="136" t="s">
        <v>162</v>
      </c>
      <c r="FD12" s="136"/>
      <c r="FE12" s="136" t="s">
        <v>231</v>
      </c>
      <c r="FF12" s="136"/>
      <c r="FG12" s="136" t="s">
        <v>234</v>
      </c>
      <c r="FH12" s="136"/>
      <c r="FI12" s="151"/>
      <c r="FJ12" s="151"/>
      <c r="FK12" s="136" t="s">
        <v>9</v>
      </c>
      <c r="FL12" s="136"/>
      <c r="FM12" s="136" t="s">
        <v>28</v>
      </c>
      <c r="FN12" s="136"/>
      <c r="FO12" s="136" t="s">
        <v>168</v>
      </c>
      <c r="FP12" s="136"/>
      <c r="FQ12" s="136" t="s">
        <v>169</v>
      </c>
      <c r="FR12" s="136"/>
      <c r="FS12" s="136" t="s">
        <v>170</v>
      </c>
      <c r="FT12" s="136"/>
      <c r="FU12" s="136" t="s">
        <v>171</v>
      </c>
      <c r="FV12" s="136"/>
      <c r="FW12" s="136" t="s">
        <v>172</v>
      </c>
      <c r="FX12" s="136"/>
      <c r="FY12" s="136" t="s">
        <v>29</v>
      </c>
      <c r="FZ12" s="136"/>
      <c r="GA12" s="136" t="s">
        <v>30</v>
      </c>
      <c r="GB12" s="136"/>
      <c r="GC12" s="136" t="s">
        <v>31</v>
      </c>
      <c r="GD12" s="136"/>
      <c r="GE12" s="136" t="s">
        <v>173</v>
      </c>
      <c r="GF12" s="136"/>
      <c r="GG12" s="136" t="s">
        <v>32</v>
      </c>
      <c r="GH12" s="136"/>
      <c r="GI12" s="136" t="s">
        <v>236</v>
      </c>
      <c r="GJ12" s="136"/>
      <c r="GK12" s="136" t="s">
        <v>11</v>
      </c>
      <c r="GL12" s="136"/>
      <c r="GM12" s="136" t="s">
        <v>176</v>
      </c>
      <c r="GN12" s="136"/>
      <c r="GO12" s="136" t="s">
        <v>177</v>
      </c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56"/>
      <c r="HD12" s="156"/>
      <c r="HE12" s="47"/>
    </row>
    <row r="13" spans="1:213" ht="15">
      <c r="A13" s="153"/>
      <c r="B13" s="153"/>
      <c r="C13" s="146" t="s">
        <v>33</v>
      </c>
      <c r="D13" s="146"/>
      <c r="E13" s="146" t="s">
        <v>34</v>
      </c>
      <c r="F13" s="146"/>
      <c r="G13" s="146" t="s">
        <v>35</v>
      </c>
      <c r="H13" s="146"/>
      <c r="I13" s="146" t="s">
        <v>67</v>
      </c>
      <c r="J13" s="146"/>
      <c r="K13" s="146" t="s">
        <v>68</v>
      </c>
      <c r="L13" s="146"/>
      <c r="M13" s="146" t="s">
        <v>36</v>
      </c>
      <c r="N13" s="146"/>
      <c r="O13" s="146" t="s">
        <v>69</v>
      </c>
      <c r="P13" s="146"/>
      <c r="Q13" s="146" t="s">
        <v>70</v>
      </c>
      <c r="R13" s="146"/>
      <c r="S13" s="146" t="s">
        <v>37</v>
      </c>
      <c r="T13" s="146"/>
      <c r="U13" s="146" t="s">
        <v>71</v>
      </c>
      <c r="V13" s="146"/>
      <c r="W13" s="146" t="s">
        <v>72</v>
      </c>
      <c r="X13" s="146"/>
      <c r="Y13" s="146" t="s">
        <v>73</v>
      </c>
      <c r="Z13" s="146"/>
      <c r="AA13" s="146" t="s">
        <v>74</v>
      </c>
      <c r="AB13" s="146"/>
      <c r="AC13" s="146" t="s">
        <v>75</v>
      </c>
      <c r="AD13" s="146"/>
      <c r="AE13" s="146" t="s">
        <v>76</v>
      </c>
      <c r="AF13" s="146"/>
      <c r="AG13" s="146" t="s">
        <v>38</v>
      </c>
      <c r="AH13" s="146"/>
      <c r="AI13" s="146" t="s">
        <v>77</v>
      </c>
      <c r="AJ13" s="146"/>
      <c r="AK13" s="146" t="s">
        <v>78</v>
      </c>
      <c r="AL13" s="146"/>
      <c r="AM13" s="146" t="s">
        <v>39</v>
      </c>
      <c r="AN13" s="146"/>
      <c r="AO13" s="146" t="s">
        <v>79</v>
      </c>
      <c r="AP13" s="146"/>
      <c r="AQ13" s="146" t="s">
        <v>80</v>
      </c>
      <c r="AR13" s="146"/>
      <c r="AS13" s="146" t="s">
        <v>81</v>
      </c>
      <c r="AT13" s="146"/>
      <c r="AU13" s="146" t="s">
        <v>82</v>
      </c>
      <c r="AV13" s="146"/>
      <c r="AW13" s="146" t="s">
        <v>40</v>
      </c>
      <c r="AX13" s="146"/>
      <c r="AY13" s="146" t="s">
        <v>41</v>
      </c>
      <c r="AZ13" s="146"/>
      <c r="BA13" s="146" t="s">
        <v>83</v>
      </c>
      <c r="BB13" s="146"/>
      <c r="BC13" s="146" t="s">
        <v>84</v>
      </c>
      <c r="BD13" s="146"/>
      <c r="BE13" s="146" t="s">
        <v>85</v>
      </c>
      <c r="BF13" s="146"/>
      <c r="BG13" s="146" t="s">
        <v>86</v>
      </c>
      <c r="BH13" s="146"/>
      <c r="BI13" s="146" t="s">
        <v>87</v>
      </c>
      <c r="BJ13" s="146"/>
      <c r="BK13" s="146" t="s">
        <v>42</v>
      </c>
      <c r="BL13" s="146"/>
      <c r="BM13" s="146" t="s">
        <v>43</v>
      </c>
      <c r="BN13" s="146"/>
      <c r="BO13" s="146" t="s">
        <v>88</v>
      </c>
      <c r="BP13" s="146"/>
      <c r="BQ13" s="146" t="s">
        <v>89</v>
      </c>
      <c r="BR13" s="146"/>
      <c r="BS13" s="146" t="s">
        <v>44</v>
      </c>
      <c r="BT13" s="146"/>
      <c r="BU13" s="146" t="s">
        <v>90</v>
      </c>
      <c r="BV13" s="146"/>
      <c r="BW13" s="146" t="s">
        <v>91</v>
      </c>
      <c r="BX13" s="146"/>
      <c r="BY13" s="146" t="s">
        <v>45</v>
      </c>
      <c r="BZ13" s="146"/>
      <c r="CA13" s="146" t="s">
        <v>92</v>
      </c>
      <c r="CB13" s="146"/>
      <c r="CC13" s="146" t="s">
        <v>93</v>
      </c>
      <c r="CD13" s="146"/>
      <c r="CE13" s="146" t="s">
        <v>46</v>
      </c>
      <c r="CF13" s="146"/>
      <c r="CG13" s="146" t="s">
        <v>47</v>
      </c>
      <c r="CH13" s="146"/>
      <c r="CI13" s="146" t="s">
        <v>116</v>
      </c>
      <c r="CJ13" s="146"/>
      <c r="CK13" s="146" t="s">
        <v>117</v>
      </c>
      <c r="CL13" s="146"/>
      <c r="CM13" s="146" t="s">
        <v>48</v>
      </c>
      <c r="CN13" s="146"/>
      <c r="CO13" s="146" t="s">
        <v>118</v>
      </c>
      <c r="CP13" s="146"/>
      <c r="CQ13" s="146" t="s">
        <v>119</v>
      </c>
      <c r="CR13" s="146"/>
      <c r="CS13" s="146" t="s">
        <v>120</v>
      </c>
      <c r="CT13" s="146"/>
      <c r="CU13" s="146" t="s">
        <v>121</v>
      </c>
      <c r="CV13" s="146"/>
      <c r="CW13" s="146" t="s">
        <v>49</v>
      </c>
      <c r="CX13" s="146"/>
      <c r="CY13" s="146" t="s">
        <v>125</v>
      </c>
      <c r="CZ13" s="146"/>
      <c r="DA13" s="146" t="s">
        <v>126</v>
      </c>
      <c r="DB13" s="146"/>
      <c r="DC13" s="146" t="s">
        <v>127</v>
      </c>
      <c r="DD13" s="146"/>
      <c r="DE13" s="146" t="s">
        <v>50</v>
      </c>
      <c r="DF13" s="146"/>
      <c r="DG13" s="146" t="s">
        <v>51</v>
      </c>
      <c r="DH13" s="146"/>
      <c r="DI13" s="146" t="s">
        <v>52</v>
      </c>
      <c r="DJ13" s="146"/>
      <c r="DK13" s="146" t="s">
        <v>128</v>
      </c>
      <c r="DL13" s="146"/>
      <c r="DM13" s="148" t="s">
        <v>247</v>
      </c>
      <c r="DN13" s="149"/>
      <c r="DO13" s="148" t="s">
        <v>248</v>
      </c>
      <c r="DP13" s="149"/>
      <c r="DQ13" s="146" t="s">
        <v>129</v>
      </c>
      <c r="DR13" s="146"/>
      <c r="DS13" s="146" t="s">
        <v>130</v>
      </c>
      <c r="DT13" s="146"/>
      <c r="DU13" s="146" t="s">
        <v>131</v>
      </c>
      <c r="DV13" s="146"/>
      <c r="DW13" s="146" t="s">
        <v>132</v>
      </c>
      <c r="DX13" s="146"/>
      <c r="DY13" s="146" t="s">
        <v>133</v>
      </c>
      <c r="DZ13" s="146"/>
      <c r="EA13" s="146" t="s">
        <v>134</v>
      </c>
      <c r="EB13" s="146"/>
      <c r="EC13" s="146" t="s">
        <v>135</v>
      </c>
      <c r="ED13" s="146"/>
      <c r="EE13" s="146" t="s">
        <v>136</v>
      </c>
      <c r="EF13" s="146"/>
      <c r="EG13" s="146" t="s">
        <v>137</v>
      </c>
      <c r="EH13" s="146"/>
      <c r="EI13" s="146" t="s">
        <v>53</v>
      </c>
      <c r="EJ13" s="146"/>
      <c r="EK13" s="146" t="s">
        <v>54</v>
      </c>
      <c r="EL13" s="146"/>
      <c r="EM13" s="146" t="s">
        <v>138</v>
      </c>
      <c r="EN13" s="146"/>
      <c r="EO13" s="146" t="s">
        <v>139</v>
      </c>
      <c r="EP13" s="146"/>
      <c r="EQ13" s="146" t="s">
        <v>140</v>
      </c>
      <c r="ER13" s="146"/>
      <c r="ES13" s="146" t="s">
        <v>141</v>
      </c>
      <c r="ET13" s="146"/>
      <c r="EU13" s="148" t="s">
        <v>247</v>
      </c>
      <c r="EV13" s="149"/>
      <c r="EW13" s="148" t="s">
        <v>248</v>
      </c>
      <c r="EX13" s="149"/>
      <c r="EY13" s="146" t="s">
        <v>142</v>
      </c>
      <c r="EZ13" s="146"/>
      <c r="FA13" s="146" t="s">
        <v>55</v>
      </c>
      <c r="FB13" s="146"/>
      <c r="FC13" s="146" t="s">
        <v>143</v>
      </c>
      <c r="FD13" s="146"/>
      <c r="FE13" s="146" t="s">
        <v>232</v>
      </c>
      <c r="FF13" s="146"/>
      <c r="FG13" s="146" t="s">
        <v>233</v>
      </c>
      <c r="FH13" s="146"/>
      <c r="FI13" s="150" t="s">
        <v>56</v>
      </c>
      <c r="FJ13" s="150"/>
      <c r="FK13" s="146" t="s">
        <v>57</v>
      </c>
      <c r="FL13" s="146"/>
      <c r="FM13" s="146" t="s">
        <v>58</v>
      </c>
      <c r="FN13" s="146"/>
      <c r="FO13" s="146" t="s">
        <v>163</v>
      </c>
      <c r="FP13" s="146"/>
      <c r="FQ13" s="146" t="s">
        <v>164</v>
      </c>
      <c r="FR13" s="146"/>
      <c r="FS13" s="146" t="s">
        <v>165</v>
      </c>
      <c r="FT13" s="146"/>
      <c r="FU13" s="146" t="s">
        <v>166</v>
      </c>
      <c r="FV13" s="146"/>
      <c r="FW13" s="146" t="s">
        <v>167</v>
      </c>
      <c r="FX13" s="146"/>
      <c r="FY13" s="146" t="s">
        <v>59</v>
      </c>
      <c r="FZ13" s="146"/>
      <c r="GA13" s="146" t="s">
        <v>60</v>
      </c>
      <c r="GB13" s="146"/>
      <c r="GC13" s="146" t="s">
        <v>61</v>
      </c>
      <c r="GD13" s="146"/>
      <c r="GE13" s="146" t="s">
        <v>174</v>
      </c>
      <c r="GF13" s="146"/>
      <c r="GG13" s="146" t="s">
        <v>62</v>
      </c>
      <c r="GH13" s="146"/>
      <c r="GI13" s="146" t="s">
        <v>235</v>
      </c>
      <c r="GJ13" s="146"/>
      <c r="GK13" s="146" t="s">
        <v>63</v>
      </c>
      <c r="GL13" s="146"/>
      <c r="GM13" s="146" t="s">
        <v>178</v>
      </c>
      <c r="GN13" s="146"/>
      <c r="GO13" s="146" t="s">
        <v>179</v>
      </c>
      <c r="GP13" s="14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56"/>
      <c r="HD13" s="156"/>
      <c r="HE13" s="47"/>
    </row>
    <row r="14" spans="1:213" ht="26.25" customHeight="1">
      <c r="A14" s="154"/>
      <c r="B14" s="154"/>
      <c r="C14" s="65" t="s">
        <v>239</v>
      </c>
      <c r="D14" s="65" t="s">
        <v>240</v>
      </c>
      <c r="E14" s="65" t="s">
        <v>239</v>
      </c>
      <c r="F14" s="65" t="s">
        <v>240</v>
      </c>
      <c r="G14" s="65" t="s">
        <v>239</v>
      </c>
      <c r="H14" s="65" t="s">
        <v>240</v>
      </c>
      <c r="I14" s="65" t="s">
        <v>239</v>
      </c>
      <c r="J14" s="65" t="s">
        <v>240</v>
      </c>
      <c r="K14" s="65" t="s">
        <v>239</v>
      </c>
      <c r="L14" s="65" t="s">
        <v>240</v>
      </c>
      <c r="M14" s="65" t="s">
        <v>239</v>
      </c>
      <c r="N14" s="65" t="s">
        <v>240</v>
      </c>
      <c r="O14" s="65" t="s">
        <v>239</v>
      </c>
      <c r="P14" s="65" t="s">
        <v>240</v>
      </c>
      <c r="Q14" s="65" t="s">
        <v>239</v>
      </c>
      <c r="R14" s="65" t="s">
        <v>240</v>
      </c>
      <c r="S14" s="66" t="s">
        <v>239</v>
      </c>
      <c r="T14" s="66" t="s">
        <v>240</v>
      </c>
      <c r="U14" s="66" t="s">
        <v>239</v>
      </c>
      <c r="V14" s="66" t="s">
        <v>240</v>
      </c>
      <c r="W14" s="66" t="s">
        <v>239</v>
      </c>
      <c r="X14" s="66" t="s">
        <v>240</v>
      </c>
      <c r="Y14" s="66" t="s">
        <v>239</v>
      </c>
      <c r="Z14" s="66" t="s">
        <v>240</v>
      </c>
      <c r="AA14" s="66" t="s">
        <v>239</v>
      </c>
      <c r="AB14" s="66" t="s">
        <v>240</v>
      </c>
      <c r="AC14" s="66" t="s">
        <v>239</v>
      </c>
      <c r="AD14" s="66" t="s">
        <v>240</v>
      </c>
      <c r="AE14" s="66" t="s">
        <v>239</v>
      </c>
      <c r="AF14" s="66" t="s">
        <v>240</v>
      </c>
      <c r="AG14" s="66" t="s">
        <v>239</v>
      </c>
      <c r="AH14" s="66" t="s">
        <v>240</v>
      </c>
      <c r="AI14" s="66" t="s">
        <v>239</v>
      </c>
      <c r="AJ14" s="66" t="s">
        <v>240</v>
      </c>
      <c r="AK14" s="66" t="s">
        <v>239</v>
      </c>
      <c r="AL14" s="66" t="s">
        <v>240</v>
      </c>
      <c r="AM14" s="66" t="s">
        <v>239</v>
      </c>
      <c r="AN14" s="66" t="s">
        <v>240</v>
      </c>
      <c r="AO14" s="66" t="s">
        <v>239</v>
      </c>
      <c r="AP14" s="66" t="s">
        <v>240</v>
      </c>
      <c r="AQ14" s="66" t="s">
        <v>239</v>
      </c>
      <c r="AR14" s="66" t="s">
        <v>240</v>
      </c>
      <c r="AS14" s="66" t="s">
        <v>239</v>
      </c>
      <c r="AT14" s="66" t="s">
        <v>240</v>
      </c>
      <c r="AU14" s="66" t="s">
        <v>239</v>
      </c>
      <c r="AV14" s="66" t="s">
        <v>240</v>
      </c>
      <c r="AW14" s="66" t="s">
        <v>239</v>
      </c>
      <c r="AX14" s="66" t="s">
        <v>240</v>
      </c>
      <c r="AY14" s="66" t="s">
        <v>239</v>
      </c>
      <c r="AZ14" s="66" t="s">
        <v>240</v>
      </c>
      <c r="BA14" s="66" t="s">
        <v>239</v>
      </c>
      <c r="BB14" s="66" t="s">
        <v>240</v>
      </c>
      <c r="BC14" s="66" t="s">
        <v>239</v>
      </c>
      <c r="BD14" s="66" t="s">
        <v>240</v>
      </c>
      <c r="BE14" s="66" t="s">
        <v>239</v>
      </c>
      <c r="BF14" s="66" t="s">
        <v>240</v>
      </c>
      <c r="BG14" s="66" t="s">
        <v>239</v>
      </c>
      <c r="BH14" s="66" t="s">
        <v>240</v>
      </c>
      <c r="BI14" s="66" t="s">
        <v>239</v>
      </c>
      <c r="BJ14" s="66" t="s">
        <v>240</v>
      </c>
      <c r="BK14" s="66" t="s">
        <v>239</v>
      </c>
      <c r="BL14" s="66" t="s">
        <v>240</v>
      </c>
      <c r="BM14" s="66" t="s">
        <v>239</v>
      </c>
      <c r="BN14" s="66" t="s">
        <v>240</v>
      </c>
      <c r="BO14" s="66" t="s">
        <v>239</v>
      </c>
      <c r="BP14" s="66" t="s">
        <v>240</v>
      </c>
      <c r="BQ14" s="66" t="s">
        <v>239</v>
      </c>
      <c r="BR14" s="66" t="s">
        <v>240</v>
      </c>
      <c r="BS14" s="66" t="s">
        <v>239</v>
      </c>
      <c r="BT14" s="66" t="s">
        <v>240</v>
      </c>
      <c r="BU14" s="66" t="s">
        <v>239</v>
      </c>
      <c r="BV14" s="66" t="s">
        <v>240</v>
      </c>
      <c r="BW14" s="66" t="s">
        <v>239</v>
      </c>
      <c r="BX14" s="66" t="s">
        <v>240</v>
      </c>
      <c r="BY14" s="66" t="s">
        <v>239</v>
      </c>
      <c r="BZ14" s="66" t="s">
        <v>240</v>
      </c>
      <c r="CA14" s="66" t="s">
        <v>239</v>
      </c>
      <c r="CB14" s="66" t="s">
        <v>240</v>
      </c>
      <c r="CC14" s="66" t="s">
        <v>239</v>
      </c>
      <c r="CD14" s="66" t="s">
        <v>240</v>
      </c>
      <c r="CE14" s="66" t="s">
        <v>239</v>
      </c>
      <c r="CF14" s="66" t="s">
        <v>240</v>
      </c>
      <c r="CG14" s="66" t="s">
        <v>239</v>
      </c>
      <c r="CH14" s="66" t="s">
        <v>240</v>
      </c>
      <c r="CI14" s="66" t="s">
        <v>239</v>
      </c>
      <c r="CJ14" s="66" t="s">
        <v>240</v>
      </c>
      <c r="CK14" s="66" t="s">
        <v>239</v>
      </c>
      <c r="CL14" s="66" t="s">
        <v>240</v>
      </c>
      <c r="CM14" s="66" t="s">
        <v>239</v>
      </c>
      <c r="CN14" s="66" t="s">
        <v>240</v>
      </c>
      <c r="CO14" s="66" t="s">
        <v>239</v>
      </c>
      <c r="CP14" s="66" t="s">
        <v>240</v>
      </c>
      <c r="CQ14" s="66" t="s">
        <v>239</v>
      </c>
      <c r="CR14" s="66" t="s">
        <v>240</v>
      </c>
      <c r="CS14" s="66" t="s">
        <v>239</v>
      </c>
      <c r="CT14" s="66" t="s">
        <v>240</v>
      </c>
      <c r="CU14" s="66" t="s">
        <v>239</v>
      </c>
      <c r="CV14" s="66" t="s">
        <v>240</v>
      </c>
      <c r="CW14" s="66" t="s">
        <v>239</v>
      </c>
      <c r="CX14" s="66" t="s">
        <v>240</v>
      </c>
      <c r="CY14" s="66" t="s">
        <v>239</v>
      </c>
      <c r="CZ14" s="66" t="s">
        <v>240</v>
      </c>
      <c r="DA14" s="66" t="s">
        <v>239</v>
      </c>
      <c r="DB14" s="66" t="s">
        <v>240</v>
      </c>
      <c r="DC14" s="66" t="s">
        <v>239</v>
      </c>
      <c r="DD14" s="66" t="s">
        <v>240</v>
      </c>
      <c r="DE14" s="66" t="s">
        <v>239</v>
      </c>
      <c r="DF14" s="66" t="s">
        <v>240</v>
      </c>
      <c r="DG14" s="66" t="s">
        <v>239</v>
      </c>
      <c r="DH14" s="66" t="s">
        <v>240</v>
      </c>
      <c r="DI14" s="66" t="s">
        <v>239</v>
      </c>
      <c r="DJ14" s="66" t="s">
        <v>240</v>
      </c>
      <c r="DK14" s="66" t="s">
        <v>239</v>
      </c>
      <c r="DL14" s="66" t="s">
        <v>240</v>
      </c>
      <c r="DM14" s="66" t="s">
        <v>239</v>
      </c>
      <c r="DN14" s="66" t="s">
        <v>240</v>
      </c>
      <c r="DO14" s="66" t="s">
        <v>239</v>
      </c>
      <c r="DP14" s="66" t="s">
        <v>240</v>
      </c>
      <c r="DQ14" s="66" t="s">
        <v>239</v>
      </c>
      <c r="DR14" s="66" t="s">
        <v>240</v>
      </c>
      <c r="DS14" s="66" t="s">
        <v>239</v>
      </c>
      <c r="DT14" s="66" t="s">
        <v>240</v>
      </c>
      <c r="DU14" s="66" t="s">
        <v>239</v>
      </c>
      <c r="DV14" s="66" t="s">
        <v>240</v>
      </c>
      <c r="DW14" s="66" t="s">
        <v>239</v>
      </c>
      <c r="DX14" s="66" t="s">
        <v>240</v>
      </c>
      <c r="DY14" s="66" t="s">
        <v>239</v>
      </c>
      <c r="DZ14" s="66" t="s">
        <v>240</v>
      </c>
      <c r="EA14" s="66" t="s">
        <v>239</v>
      </c>
      <c r="EB14" s="66" t="s">
        <v>240</v>
      </c>
      <c r="EC14" s="66" t="s">
        <v>239</v>
      </c>
      <c r="ED14" s="66" t="s">
        <v>240</v>
      </c>
      <c r="EE14" s="66" t="s">
        <v>239</v>
      </c>
      <c r="EF14" s="66" t="s">
        <v>240</v>
      </c>
      <c r="EG14" s="90" t="s">
        <v>239</v>
      </c>
      <c r="EH14" s="66" t="s">
        <v>240</v>
      </c>
      <c r="EI14" s="66" t="s">
        <v>239</v>
      </c>
      <c r="EJ14" s="66" t="s">
        <v>240</v>
      </c>
      <c r="EK14" s="66" t="s">
        <v>239</v>
      </c>
      <c r="EL14" s="66" t="s">
        <v>240</v>
      </c>
      <c r="EM14" s="66" t="s">
        <v>239</v>
      </c>
      <c r="EN14" s="66" t="s">
        <v>240</v>
      </c>
      <c r="EO14" s="66" t="s">
        <v>239</v>
      </c>
      <c r="EP14" s="66" t="s">
        <v>240</v>
      </c>
      <c r="EQ14" s="66" t="s">
        <v>239</v>
      </c>
      <c r="ER14" s="66" t="s">
        <v>240</v>
      </c>
      <c r="ES14" s="66" t="s">
        <v>239</v>
      </c>
      <c r="ET14" s="66" t="s">
        <v>240</v>
      </c>
      <c r="EU14" s="66" t="s">
        <v>239</v>
      </c>
      <c r="EV14" s="66" t="s">
        <v>240</v>
      </c>
      <c r="EW14" s="66" t="s">
        <v>239</v>
      </c>
      <c r="EX14" s="66" t="s">
        <v>240</v>
      </c>
      <c r="EY14" s="66" t="s">
        <v>239</v>
      </c>
      <c r="EZ14" s="66" t="s">
        <v>240</v>
      </c>
      <c r="FA14" s="66" t="s">
        <v>239</v>
      </c>
      <c r="FB14" s="66" t="s">
        <v>240</v>
      </c>
      <c r="FC14" s="66" t="s">
        <v>239</v>
      </c>
      <c r="FD14" s="66" t="s">
        <v>240</v>
      </c>
      <c r="FE14" s="66" t="s">
        <v>239</v>
      </c>
      <c r="FF14" s="66" t="s">
        <v>240</v>
      </c>
      <c r="FG14" s="66" t="s">
        <v>239</v>
      </c>
      <c r="FH14" s="66" t="s">
        <v>240</v>
      </c>
      <c r="FI14" s="66" t="s">
        <v>239</v>
      </c>
      <c r="FJ14" s="66" t="s">
        <v>240</v>
      </c>
      <c r="FK14" s="66" t="s">
        <v>239</v>
      </c>
      <c r="FL14" s="66" t="s">
        <v>240</v>
      </c>
      <c r="FM14" s="66" t="s">
        <v>239</v>
      </c>
      <c r="FN14" s="66" t="s">
        <v>240</v>
      </c>
      <c r="FO14" s="66" t="s">
        <v>239</v>
      </c>
      <c r="FP14" s="66" t="s">
        <v>240</v>
      </c>
      <c r="FQ14" s="66" t="s">
        <v>239</v>
      </c>
      <c r="FR14" s="66" t="s">
        <v>240</v>
      </c>
      <c r="FS14" s="66" t="s">
        <v>239</v>
      </c>
      <c r="FT14" s="66" t="s">
        <v>240</v>
      </c>
      <c r="FU14" s="66" t="s">
        <v>239</v>
      </c>
      <c r="FV14" s="66" t="s">
        <v>240</v>
      </c>
      <c r="FW14" s="66" t="s">
        <v>239</v>
      </c>
      <c r="FX14" s="66" t="s">
        <v>240</v>
      </c>
      <c r="FY14" s="66" t="s">
        <v>239</v>
      </c>
      <c r="FZ14" s="66" t="s">
        <v>240</v>
      </c>
      <c r="GA14" s="66" t="s">
        <v>239</v>
      </c>
      <c r="GB14" s="66" t="s">
        <v>240</v>
      </c>
      <c r="GC14" s="66" t="s">
        <v>239</v>
      </c>
      <c r="GD14" s="66" t="s">
        <v>240</v>
      </c>
      <c r="GE14" s="66" t="s">
        <v>239</v>
      </c>
      <c r="GF14" s="66" t="s">
        <v>240</v>
      </c>
      <c r="GG14" s="66" t="s">
        <v>239</v>
      </c>
      <c r="GH14" s="66" t="s">
        <v>240</v>
      </c>
      <c r="GI14" s="66" t="s">
        <v>239</v>
      </c>
      <c r="GJ14" s="66" t="s">
        <v>240</v>
      </c>
      <c r="GK14" s="66" t="s">
        <v>239</v>
      </c>
      <c r="GL14" s="66" t="s">
        <v>240</v>
      </c>
      <c r="GM14" s="66" t="s">
        <v>239</v>
      </c>
      <c r="GN14" s="66" t="s">
        <v>240</v>
      </c>
      <c r="GO14" s="66" t="s">
        <v>239</v>
      </c>
      <c r="GP14" s="66" t="s">
        <v>240</v>
      </c>
      <c r="GQ14" s="66" t="s">
        <v>239</v>
      </c>
      <c r="GR14" s="66" t="s">
        <v>240</v>
      </c>
      <c r="GS14" s="66" t="s">
        <v>239</v>
      </c>
      <c r="GT14" s="66" t="s">
        <v>240</v>
      </c>
      <c r="GU14" s="66" t="s">
        <v>239</v>
      </c>
      <c r="GV14" s="66" t="s">
        <v>240</v>
      </c>
      <c r="GW14" s="66" t="s">
        <v>239</v>
      </c>
      <c r="GX14" s="66" t="s">
        <v>240</v>
      </c>
      <c r="GY14" s="66" t="s">
        <v>239</v>
      </c>
      <c r="GZ14" s="66" t="s">
        <v>240</v>
      </c>
      <c r="HA14" s="66" t="s">
        <v>239</v>
      </c>
      <c r="HB14" s="66" t="s">
        <v>240</v>
      </c>
      <c r="HC14" s="65" t="s">
        <v>239</v>
      </c>
      <c r="HD14" s="65" t="s">
        <v>240</v>
      </c>
      <c r="HE14" s="47"/>
    </row>
    <row r="15" spans="1:213" s="17" customFormat="1" ht="16.5" customHeight="1">
      <c r="A15" s="67"/>
      <c r="B15" s="68" t="s">
        <v>64</v>
      </c>
      <c r="C15" s="69">
        <f>E15+AW15</f>
        <v>83214678.143</v>
      </c>
      <c r="D15" s="69">
        <f>F15+AX15</f>
        <v>79782981.099</v>
      </c>
      <c r="E15" s="69">
        <f>G15+M15+S15+AG15+AM15</f>
        <v>36564729.786</v>
      </c>
      <c r="F15" s="69">
        <f>H15+N15+T15+AH15+AN15</f>
        <v>34286472.518</v>
      </c>
      <c r="G15" s="69">
        <f aca="true" t="shared" si="0" ref="G15:H19">SUM(I15+K15)</f>
        <v>9571041.915</v>
      </c>
      <c r="H15" s="69">
        <f t="shared" si="0"/>
        <v>7384793.143</v>
      </c>
      <c r="I15" s="69">
        <f>I16+I34</f>
        <v>3065242.915</v>
      </c>
      <c r="J15" s="69">
        <f>J16+J34</f>
        <v>2739656.143</v>
      </c>
      <c r="K15" s="69">
        <f>K16+K34</f>
        <v>6505799</v>
      </c>
      <c r="L15" s="69">
        <f>L16+L34</f>
        <v>4645137</v>
      </c>
      <c r="M15" s="69">
        <f>SUM(O15+Q15)</f>
        <v>7944081</v>
      </c>
      <c r="N15" s="69">
        <f>P15+R15</f>
        <v>7640258</v>
      </c>
      <c r="O15" s="69">
        <f>O16+O34</f>
        <v>8000247</v>
      </c>
      <c r="P15" s="69">
        <f>P16+P34</f>
        <v>7651007</v>
      </c>
      <c r="Q15" s="70">
        <f>Q16+Q34</f>
        <v>-56166</v>
      </c>
      <c r="R15" s="70">
        <f>R16+R34</f>
        <v>-10749</v>
      </c>
      <c r="S15" s="71">
        <f>SUM(U15+W15+Y15+AA15+AC15+AE15)</f>
        <v>8070187.975000001</v>
      </c>
      <c r="T15" s="71">
        <f>SUM(V15+X15+Z15+AB15+AD15+AF15)</f>
        <v>7928799.337</v>
      </c>
      <c r="U15" s="71">
        <f aca="true" t="shared" si="1" ref="U15:AF15">U16+U34</f>
        <v>4130337.4960000003</v>
      </c>
      <c r="V15" s="71">
        <f t="shared" si="1"/>
        <v>3730347.616</v>
      </c>
      <c r="W15" s="71">
        <f t="shared" si="1"/>
        <v>1140696</v>
      </c>
      <c r="X15" s="71">
        <f t="shared" si="1"/>
        <v>1219686</v>
      </c>
      <c r="Y15" s="71">
        <f t="shared" si="1"/>
        <v>56631</v>
      </c>
      <c r="Z15" s="71">
        <f t="shared" si="1"/>
        <v>56725</v>
      </c>
      <c r="AA15" s="71">
        <f t="shared" si="1"/>
        <v>92966</v>
      </c>
      <c r="AB15" s="71">
        <f t="shared" si="1"/>
        <v>144142</v>
      </c>
      <c r="AC15" s="71">
        <f t="shared" si="1"/>
        <v>3147967.281</v>
      </c>
      <c r="AD15" s="71">
        <f t="shared" si="1"/>
        <v>3236905.195</v>
      </c>
      <c r="AE15" s="72">
        <f t="shared" si="1"/>
        <v>-498409.802</v>
      </c>
      <c r="AF15" s="72">
        <f t="shared" si="1"/>
        <v>-459006.474</v>
      </c>
      <c r="AG15" s="71">
        <f>SUM(AI15+AK15)</f>
        <v>9967103.382</v>
      </c>
      <c r="AH15" s="71">
        <f>SUM(AJ15+AL15)</f>
        <v>10300020.550999999</v>
      </c>
      <c r="AI15" s="71">
        <f>AI16+AI34</f>
        <v>9983599.531</v>
      </c>
      <c r="AJ15" s="71">
        <f>AJ16+AJ34</f>
        <v>10320210.7</v>
      </c>
      <c r="AK15" s="72">
        <f>AK16+AK34</f>
        <v>-16496.149</v>
      </c>
      <c r="AL15" s="72">
        <f>AL16+AL34</f>
        <v>-20190.149</v>
      </c>
      <c r="AM15" s="71">
        <f>SUM(AO15+AQ15+AS15+AU15)</f>
        <v>1012315.514</v>
      </c>
      <c r="AN15" s="71">
        <f>SUM(AP15+AR15+AT15+AV15)</f>
        <v>1032601.487</v>
      </c>
      <c r="AO15" s="71">
        <f aca="true" t="shared" si="2" ref="AO15:AV15">AO16+AO34</f>
        <v>76158</v>
      </c>
      <c r="AP15" s="71">
        <f t="shared" si="2"/>
        <v>70158</v>
      </c>
      <c r="AQ15" s="71">
        <f t="shared" si="2"/>
        <v>279833</v>
      </c>
      <c r="AR15" s="71">
        <f t="shared" si="2"/>
        <v>341289</v>
      </c>
      <c r="AS15" s="71">
        <f t="shared" si="2"/>
        <v>151375.87699999998</v>
      </c>
      <c r="AT15" s="71">
        <f t="shared" si="2"/>
        <v>110609</v>
      </c>
      <c r="AU15" s="71">
        <f t="shared" si="2"/>
        <v>504948.637</v>
      </c>
      <c r="AV15" s="71">
        <f t="shared" si="2"/>
        <v>510545.487</v>
      </c>
      <c r="AW15" s="73">
        <f aca="true" t="shared" si="3" ref="AW15:AX30">AY15+BK15+CG15+CM15+CW15</f>
        <v>46649948.357</v>
      </c>
      <c r="AX15" s="73">
        <f t="shared" si="3"/>
        <v>45496508.581</v>
      </c>
      <c r="AY15" s="74">
        <f>SUM(BA15,BC15,BE15,BG15,BI15)</f>
        <v>4482795</v>
      </c>
      <c r="AZ15" s="74">
        <f>SUM(BB15,BD15,BF15,BH15,BJ15)</f>
        <v>4846585</v>
      </c>
      <c r="BA15" s="71">
        <f aca="true" t="shared" si="4" ref="BA15:BJ15">BA16+BA34</f>
        <v>4120672</v>
      </c>
      <c r="BB15" s="71">
        <f t="shared" si="4"/>
        <v>4511762</v>
      </c>
      <c r="BC15" s="71">
        <f t="shared" si="4"/>
        <v>70</v>
      </c>
      <c r="BD15" s="71">
        <f t="shared" si="4"/>
        <v>70</v>
      </c>
      <c r="BE15" s="71">
        <f t="shared" si="4"/>
        <v>2779</v>
      </c>
      <c r="BF15" s="71">
        <f t="shared" si="4"/>
        <v>2779</v>
      </c>
      <c r="BG15" s="71">
        <f t="shared" si="4"/>
        <v>449047</v>
      </c>
      <c r="BH15" s="71">
        <f t="shared" si="4"/>
        <v>466659</v>
      </c>
      <c r="BI15" s="72">
        <f t="shared" si="4"/>
        <v>-89773</v>
      </c>
      <c r="BJ15" s="72">
        <f t="shared" si="4"/>
        <v>-134685</v>
      </c>
      <c r="BK15" s="71">
        <f aca="true" t="shared" si="5" ref="BK15:BK26">BM15+BS15+BY15+CE15</f>
        <v>18226045.357</v>
      </c>
      <c r="BL15" s="71">
        <f aca="true" t="shared" si="6" ref="BL15:BL26">BN15+BT15+BZ15+CF15</f>
        <v>17272321.581</v>
      </c>
      <c r="BM15" s="71">
        <f>BO15+BQ15</f>
        <v>9361762.356999999</v>
      </c>
      <c r="BN15" s="71">
        <f>BP15+BR15</f>
        <v>8011729.239</v>
      </c>
      <c r="BO15" s="71">
        <f>BO16+BO34</f>
        <v>19527318.871</v>
      </c>
      <c r="BP15" s="71">
        <f>BP16+BP34</f>
        <v>16397784.479</v>
      </c>
      <c r="BQ15" s="72">
        <f>BQ16+BQ34</f>
        <v>-10165556.514</v>
      </c>
      <c r="BR15" s="72">
        <f>BR16+BR34</f>
        <v>-8386055.24</v>
      </c>
      <c r="BS15" s="71">
        <f>BU15+BW15</f>
        <v>2581</v>
      </c>
      <c r="BT15" s="71">
        <f>BV15+BX15</f>
        <v>1745</v>
      </c>
      <c r="BU15" s="71">
        <f>BU16+BU34</f>
        <v>2717</v>
      </c>
      <c r="BV15" s="71">
        <f>BV16+BV34</f>
        <v>2493</v>
      </c>
      <c r="BW15" s="75">
        <f>BW16+BW34</f>
        <v>-136</v>
      </c>
      <c r="BX15" s="75">
        <f>BX16+BX34</f>
        <v>-748</v>
      </c>
      <c r="BY15" s="71">
        <f>CA15+CC15</f>
        <v>737355</v>
      </c>
      <c r="BZ15" s="71">
        <f>CB15+CD15</f>
        <v>720249</v>
      </c>
      <c r="CA15" s="71">
        <f aca="true" t="shared" si="7" ref="CA15:CG15">CA16+CA34</f>
        <v>828042</v>
      </c>
      <c r="CB15" s="71">
        <f t="shared" si="7"/>
        <v>798182</v>
      </c>
      <c r="CC15" s="75">
        <f t="shared" si="7"/>
        <v>-90687</v>
      </c>
      <c r="CD15" s="75">
        <f t="shared" si="7"/>
        <v>-77933</v>
      </c>
      <c r="CE15" s="75">
        <f t="shared" si="7"/>
        <v>8124347</v>
      </c>
      <c r="CF15" s="75">
        <f t="shared" si="7"/>
        <v>8538598.342</v>
      </c>
      <c r="CG15" s="75">
        <f t="shared" si="7"/>
        <v>2305164</v>
      </c>
      <c r="CH15" s="71">
        <f aca="true" t="shared" si="8" ref="CH15:CH44">CJ15+CL15</f>
        <v>1786362</v>
      </c>
      <c r="CI15" s="71">
        <f>CI16+CI34</f>
        <v>2893018</v>
      </c>
      <c r="CJ15" s="71">
        <f>CJ16+CJ34</f>
        <v>2325902</v>
      </c>
      <c r="CK15" s="72">
        <f>CK16+CK34</f>
        <v>-587854</v>
      </c>
      <c r="CL15" s="72">
        <f>CL16+CL34</f>
        <v>-539540</v>
      </c>
      <c r="CM15" s="71">
        <f>CO15+CQ15+CS15+CU15</f>
        <v>20826648</v>
      </c>
      <c r="CN15" s="71">
        <f>CP15+CR15+CT15+CV15</f>
        <v>20645255</v>
      </c>
      <c r="CO15" s="71">
        <f aca="true" t="shared" si="9" ref="CO15:CV15">CO16+CO34</f>
        <v>9186833</v>
      </c>
      <c r="CP15" s="71">
        <f t="shared" si="9"/>
        <v>9300433</v>
      </c>
      <c r="CQ15" s="71">
        <f t="shared" si="9"/>
        <v>8375438</v>
      </c>
      <c r="CR15" s="71">
        <f t="shared" si="9"/>
        <v>7751637</v>
      </c>
      <c r="CS15" s="71">
        <f t="shared" si="9"/>
        <v>4279083</v>
      </c>
      <c r="CT15" s="71">
        <f t="shared" si="9"/>
        <v>4712933</v>
      </c>
      <c r="CU15" s="72">
        <f t="shared" si="9"/>
        <v>-1014706</v>
      </c>
      <c r="CV15" s="72">
        <f t="shared" si="9"/>
        <v>-1119748</v>
      </c>
      <c r="CW15" s="71">
        <f>CY15+DA15+DC15</f>
        <v>809296</v>
      </c>
      <c r="CX15" s="71">
        <f>CZ15+DB15+DD15</f>
        <v>945985</v>
      </c>
      <c r="CY15" s="71">
        <f aca="true" t="shared" si="10" ref="CY15:DD15">CY16+CY34</f>
        <v>405039</v>
      </c>
      <c r="CZ15" s="71">
        <f t="shared" si="10"/>
        <v>581834</v>
      </c>
      <c r="DA15" s="71">
        <f t="shared" si="10"/>
        <v>69554</v>
      </c>
      <c r="DB15" s="71">
        <f t="shared" si="10"/>
        <v>34087</v>
      </c>
      <c r="DC15" s="71">
        <f t="shared" si="10"/>
        <v>334703</v>
      </c>
      <c r="DD15" s="71">
        <f t="shared" si="10"/>
        <v>330064</v>
      </c>
      <c r="DE15" s="71">
        <f>DG15+FI15</f>
        <v>83214679.14320001</v>
      </c>
      <c r="DF15" s="71">
        <f>DH15+FJ15</f>
        <v>79782980.09600002</v>
      </c>
      <c r="DG15" s="71">
        <f>DI15+EK15</f>
        <v>27382148.434</v>
      </c>
      <c r="DH15" s="71">
        <f>DJ15+EL15</f>
        <v>27698022.479000002</v>
      </c>
      <c r="DI15" s="71">
        <f aca="true" t="shared" si="11" ref="DI15:DI31">DK15+DQ15+DS15+DU15+DW15+DY15+EA15+EC15+EE15+EG15+EI15</f>
        <v>15394930.498</v>
      </c>
      <c r="DJ15" s="76">
        <f aca="true" t="shared" si="12" ref="DJ15:DJ31">DL15+DR15+DT15+DV15+DX15+DZ15+EB15+ED15+EF15+EH15+EJ15</f>
        <v>14551774.293000001</v>
      </c>
      <c r="DK15" s="71">
        <f aca="true" t="shared" si="13" ref="DK15:EJ15">DK16+DK34</f>
        <v>1713253</v>
      </c>
      <c r="DL15" s="71">
        <f t="shared" si="13"/>
        <v>2128969</v>
      </c>
      <c r="DM15" s="86">
        <v>0</v>
      </c>
      <c r="DN15" s="86">
        <v>0</v>
      </c>
      <c r="DO15" s="86">
        <v>0</v>
      </c>
      <c r="DP15" s="86">
        <v>0</v>
      </c>
      <c r="DQ15" s="71">
        <f t="shared" si="13"/>
        <v>3654696.198</v>
      </c>
      <c r="DR15" s="71">
        <f t="shared" si="13"/>
        <v>3123270.582</v>
      </c>
      <c r="DS15" s="71">
        <f t="shared" si="13"/>
        <v>1388315.849</v>
      </c>
      <c r="DT15" s="71">
        <f t="shared" si="13"/>
        <v>1510284</v>
      </c>
      <c r="DU15" s="71">
        <f t="shared" si="13"/>
        <v>2326825.13</v>
      </c>
      <c r="DV15" s="71">
        <f t="shared" si="13"/>
        <v>1848516.595</v>
      </c>
      <c r="DW15" s="71">
        <f t="shared" si="13"/>
        <v>1241578.043</v>
      </c>
      <c r="DX15" s="71">
        <f t="shared" si="13"/>
        <v>1175150.7349999999</v>
      </c>
      <c r="DY15" s="71">
        <f t="shared" si="13"/>
        <v>830176</v>
      </c>
      <c r="DZ15" s="71">
        <f t="shared" si="13"/>
        <v>745557</v>
      </c>
      <c r="EA15" s="85">
        <f aca="true" t="shared" si="14" ref="EA15:EA46">SUM(EA16:EA32)</f>
        <v>0</v>
      </c>
      <c r="EB15" s="85">
        <f aca="true" t="shared" si="15" ref="EB15:EB46">SUM(EB16:EB32)</f>
        <v>0</v>
      </c>
      <c r="EC15" s="71">
        <f t="shared" si="13"/>
        <v>26085</v>
      </c>
      <c r="ED15" s="71">
        <f t="shared" si="13"/>
        <v>25452</v>
      </c>
      <c r="EE15" s="71">
        <f t="shared" si="13"/>
        <v>3380669.256</v>
      </c>
      <c r="EF15" s="71">
        <f t="shared" si="13"/>
        <v>3265385.085</v>
      </c>
      <c r="EG15" s="90">
        <f t="shared" si="13"/>
        <v>-5502</v>
      </c>
      <c r="EH15" s="90">
        <f t="shared" si="13"/>
        <v>-1266</v>
      </c>
      <c r="EI15" s="71">
        <f t="shared" si="13"/>
        <v>838834.022</v>
      </c>
      <c r="EJ15" s="71">
        <f t="shared" si="13"/>
        <v>730455.296</v>
      </c>
      <c r="EK15" s="77">
        <f>EM15+EO15+EQ15+ES15+EY15+FA15+FC15+FE15+FG15</f>
        <v>11987217.935999999</v>
      </c>
      <c r="EL15" s="77">
        <f>EN15+EP15+ER15+ET15+EZ15+FB15+FD15+FF15+FH15</f>
        <v>13146248.186</v>
      </c>
      <c r="EM15" s="71">
        <f aca="true" t="shared" si="16" ref="EM15:FH15">EM16+EM34</f>
        <v>232534</v>
      </c>
      <c r="EN15" s="71">
        <f t="shared" si="16"/>
        <v>228551</v>
      </c>
      <c r="EO15" s="86">
        <f t="shared" si="16"/>
        <v>0</v>
      </c>
      <c r="EP15" s="86">
        <f t="shared" si="16"/>
        <v>0</v>
      </c>
      <c r="EQ15" s="71">
        <f t="shared" si="16"/>
        <v>4049190.586</v>
      </c>
      <c r="ER15" s="71">
        <f t="shared" si="16"/>
        <v>4473924.186</v>
      </c>
      <c r="ES15" s="71">
        <f t="shared" si="16"/>
        <v>6072713</v>
      </c>
      <c r="ET15" s="71">
        <f t="shared" si="16"/>
        <v>5901792</v>
      </c>
      <c r="EU15" s="71">
        <f t="shared" si="16"/>
        <v>67651</v>
      </c>
      <c r="EV15" s="71">
        <f t="shared" si="16"/>
        <v>47945</v>
      </c>
      <c r="EW15" s="71">
        <f t="shared" si="16"/>
        <v>0</v>
      </c>
      <c r="EX15" s="71">
        <f t="shared" si="16"/>
        <v>0</v>
      </c>
      <c r="EY15" s="71">
        <f t="shared" si="16"/>
        <v>0</v>
      </c>
      <c r="EZ15" s="71">
        <f t="shared" si="16"/>
        <v>553</v>
      </c>
      <c r="FA15" s="71">
        <f t="shared" si="16"/>
        <v>0</v>
      </c>
      <c r="FB15" s="71">
        <f t="shared" si="16"/>
        <v>0</v>
      </c>
      <c r="FC15" s="71">
        <f t="shared" si="16"/>
        <v>524</v>
      </c>
      <c r="FD15" s="71">
        <f t="shared" si="16"/>
        <v>1021624</v>
      </c>
      <c r="FE15" s="71">
        <f t="shared" si="16"/>
        <v>1400922</v>
      </c>
      <c r="FF15" s="71">
        <f t="shared" si="16"/>
        <v>1324131</v>
      </c>
      <c r="FG15" s="71">
        <f t="shared" si="16"/>
        <v>231334.35</v>
      </c>
      <c r="FH15" s="71">
        <f t="shared" si="16"/>
        <v>195673</v>
      </c>
      <c r="FI15" s="71">
        <f>FK15+GK15</f>
        <v>55832530.7092</v>
      </c>
      <c r="FJ15" s="71">
        <f>FL15+GL15</f>
        <v>52084957.617000006</v>
      </c>
      <c r="FK15" s="71">
        <f aca="true" t="shared" si="17" ref="FK15:FL28">FM15+FO15+FQ15+FS15+FU15+FW15+FY15+GA15+GC15+GE15+GG15+GI15</f>
        <v>53796501.2562</v>
      </c>
      <c r="FL15" s="71">
        <f aca="true" t="shared" si="18" ref="FL15:FL25">FN15+FP15+FR15+FT15+FV15+FX15+FZ15+GB15+GD15+GF15+GH15+GJ15</f>
        <v>50037804.164000005</v>
      </c>
      <c r="FM15" s="71">
        <f aca="true" t="shared" si="19" ref="FM15:GJ15">FM16+FM34</f>
        <v>42121240</v>
      </c>
      <c r="FN15" s="71">
        <f t="shared" si="19"/>
        <v>40210797</v>
      </c>
      <c r="FO15" s="71">
        <f t="shared" si="19"/>
        <v>22460</v>
      </c>
      <c r="FP15" s="71">
        <f t="shared" si="19"/>
        <v>22460</v>
      </c>
      <c r="FQ15" s="71">
        <f t="shared" si="19"/>
        <v>209571.785</v>
      </c>
      <c r="FR15" s="71">
        <f t="shared" si="19"/>
        <v>205527</v>
      </c>
      <c r="FS15" s="86">
        <f t="shared" si="19"/>
        <v>-493</v>
      </c>
      <c r="FT15" s="86">
        <f t="shared" si="19"/>
        <v>-3995</v>
      </c>
      <c r="FU15" s="71">
        <f t="shared" si="19"/>
        <v>930</v>
      </c>
      <c r="FV15" s="71">
        <f t="shared" si="19"/>
        <v>930</v>
      </c>
      <c r="FW15" s="71">
        <f t="shared" si="19"/>
        <v>14757</v>
      </c>
      <c r="FX15" s="71">
        <f t="shared" si="19"/>
        <v>14120</v>
      </c>
      <c r="FY15" s="71">
        <f t="shared" si="19"/>
        <v>3784561</v>
      </c>
      <c r="FZ15" s="71">
        <f t="shared" si="19"/>
        <v>2938751</v>
      </c>
      <c r="GA15" s="71">
        <f t="shared" si="19"/>
        <v>176030.0472</v>
      </c>
      <c r="GB15" s="71">
        <f t="shared" si="19"/>
        <v>191988.04200000002</v>
      </c>
      <c r="GC15" s="71">
        <f t="shared" si="19"/>
        <v>463</v>
      </c>
      <c r="GD15" s="71">
        <f t="shared" si="19"/>
        <v>0</v>
      </c>
      <c r="GE15" s="71">
        <f t="shared" si="19"/>
        <v>4511453.424</v>
      </c>
      <c r="GF15" s="71">
        <f t="shared" si="19"/>
        <v>3712346.122</v>
      </c>
      <c r="GG15" s="71">
        <f t="shared" si="19"/>
        <v>1562497</v>
      </c>
      <c r="GH15" s="71">
        <f t="shared" si="19"/>
        <v>1372021</v>
      </c>
      <c r="GI15" s="71">
        <f t="shared" si="19"/>
        <v>1393031</v>
      </c>
      <c r="GJ15" s="71">
        <f t="shared" si="19"/>
        <v>1372859</v>
      </c>
      <c r="GK15" s="71">
        <f>GM15+GO15</f>
        <v>2036029.453</v>
      </c>
      <c r="GL15" s="71">
        <f>GN15+GP15</f>
        <v>2047153.453</v>
      </c>
      <c r="GM15" s="71">
        <f>GM16+GM34</f>
        <v>630951.453</v>
      </c>
      <c r="GN15" s="71">
        <f>GN16+GN34</f>
        <v>652002.453</v>
      </c>
      <c r="GO15" s="71">
        <f>GO16+GO34</f>
        <v>1405078</v>
      </c>
      <c r="GP15" s="71">
        <f>GP16+GP34</f>
        <v>1395151</v>
      </c>
      <c r="GQ15" s="85">
        <f aca="true" t="shared" si="20" ref="GQ15:HB15">GQ16+GQ34</f>
        <v>0</v>
      </c>
      <c r="GR15" s="85">
        <f t="shared" si="20"/>
        <v>0</v>
      </c>
      <c r="GS15" s="71">
        <f t="shared" si="20"/>
        <v>1328</v>
      </c>
      <c r="GT15" s="71">
        <f t="shared" si="20"/>
        <v>1328</v>
      </c>
      <c r="GU15" s="71">
        <f t="shared" si="20"/>
        <v>817</v>
      </c>
      <c r="GV15" s="71">
        <f t="shared" si="20"/>
        <v>657</v>
      </c>
      <c r="GW15" s="71">
        <f t="shared" si="20"/>
        <v>24209</v>
      </c>
      <c r="GX15" s="71">
        <f t="shared" si="20"/>
        <v>14461</v>
      </c>
      <c r="GY15" s="71">
        <f t="shared" si="20"/>
        <v>211433.198</v>
      </c>
      <c r="GZ15" s="71">
        <f t="shared" si="20"/>
        <v>274563.83</v>
      </c>
      <c r="HA15" s="85">
        <f t="shared" si="20"/>
        <v>0</v>
      </c>
      <c r="HB15" s="85">
        <f t="shared" si="20"/>
        <v>0</v>
      </c>
      <c r="HC15" s="78">
        <f aca="true" t="shared" si="21" ref="HC15:HC70">C15-DE15</f>
        <v>-1.0002000033855438</v>
      </c>
      <c r="HD15" s="78">
        <f aca="true" t="shared" si="22" ref="HD15:HD45">D15-DF15</f>
        <v>1.0029999911785126</v>
      </c>
      <c r="HE15" s="79"/>
    </row>
    <row r="16" spans="1:213" s="18" customFormat="1" ht="15">
      <c r="A16" s="80"/>
      <c r="B16" s="81" t="s">
        <v>65</v>
      </c>
      <c r="C16" s="82">
        <f aca="true" t="shared" si="23" ref="C16:C34">E16+AW16</f>
        <v>66390919</v>
      </c>
      <c r="D16" s="82">
        <f aca="true" t="shared" si="24" ref="D16:D26">F16+AX16</f>
        <v>62703162</v>
      </c>
      <c r="E16" s="82">
        <f aca="true" t="shared" si="25" ref="E16:E34">G16+M16+S16+AG16+AM16</f>
        <v>26634176</v>
      </c>
      <c r="F16" s="82">
        <f aca="true" t="shared" si="26" ref="F16:F39">H16+N16+T16+AH16+AN16</f>
        <v>23811505</v>
      </c>
      <c r="G16" s="82">
        <f t="shared" si="0"/>
        <v>7863464</v>
      </c>
      <c r="H16" s="82">
        <f t="shared" si="0"/>
        <v>5573794</v>
      </c>
      <c r="I16" s="83">
        <f>SUM(I17:I33)</f>
        <v>2224755</v>
      </c>
      <c r="J16" s="83">
        <f>SUM(J17:J33)</f>
        <v>1818742</v>
      </c>
      <c r="K16" s="83">
        <f>SUM(K17:K33)</f>
        <v>5638709</v>
      </c>
      <c r="L16" s="83">
        <f>SUM(L17:L33)</f>
        <v>3755052</v>
      </c>
      <c r="M16" s="84">
        <f aca="true" t="shared" si="27" ref="M16:M33">SUM(O16+Q16)</f>
        <v>7798128</v>
      </c>
      <c r="N16" s="84">
        <f aca="true" t="shared" si="28" ref="N16:N33">SUM(P16+R16)</f>
        <v>7301057</v>
      </c>
      <c r="O16" s="83">
        <f>SUM(O17:O33)</f>
        <v>7854294</v>
      </c>
      <c r="P16" s="83">
        <f>SUM(P17:P33)</f>
        <v>7311806</v>
      </c>
      <c r="Q16" s="85">
        <f>SUM(Q17:Q33)</f>
        <v>-56166</v>
      </c>
      <c r="R16" s="85">
        <f>SUM(R17:R33)</f>
        <v>-10749</v>
      </c>
      <c r="S16" s="83">
        <f aca="true" t="shared" si="29" ref="S16:S33">SUM(U16+W16+Y16+AA16+AC16+AE16)</f>
        <v>5530215</v>
      </c>
      <c r="T16" s="83">
        <f aca="true" t="shared" si="30" ref="T16:T33">SUM(V16+X16+Z16+AB16+AD16+AF16)</f>
        <v>5517821</v>
      </c>
      <c r="U16" s="83">
        <f aca="true" t="shared" si="31" ref="U16:AA16">SUM(U17:U33)</f>
        <v>2582755</v>
      </c>
      <c r="V16" s="83">
        <f t="shared" si="31"/>
        <v>2301071</v>
      </c>
      <c r="W16" s="83">
        <f t="shared" si="31"/>
        <v>654986</v>
      </c>
      <c r="X16" s="83">
        <f t="shared" si="31"/>
        <v>760743</v>
      </c>
      <c r="Y16" s="83">
        <f t="shared" si="31"/>
        <v>56631</v>
      </c>
      <c r="Z16" s="83">
        <f t="shared" si="31"/>
        <v>56285</v>
      </c>
      <c r="AA16" s="83">
        <f t="shared" si="31"/>
        <v>33745</v>
      </c>
      <c r="AB16" s="83">
        <f>SUM(AB17:AB33)</f>
        <v>77974</v>
      </c>
      <c r="AC16" s="83">
        <f>SUM(AC17:AC33)</f>
        <v>2642020</v>
      </c>
      <c r="AD16" s="83">
        <f>SUM(AD17:AD33)</f>
        <v>2731576</v>
      </c>
      <c r="AE16" s="85">
        <f>SUM(AE17:AE33)</f>
        <v>-439922</v>
      </c>
      <c r="AF16" s="85">
        <f>SUM(AF17:AF33)</f>
        <v>-409828</v>
      </c>
      <c r="AG16" s="82">
        <f aca="true" t="shared" si="32" ref="AG16:AG42">SUM(AI16+AK16)</f>
        <v>4966652</v>
      </c>
      <c r="AH16" s="82">
        <f aca="true" t="shared" si="33" ref="AH16:AH42">SUM(AJ16+AL16)</f>
        <v>4871000</v>
      </c>
      <c r="AI16" s="83">
        <f>SUM(AI17:AI33)</f>
        <v>4982734</v>
      </c>
      <c r="AJ16" s="83">
        <f>SUM(AJ17:AJ33)</f>
        <v>4890817</v>
      </c>
      <c r="AK16" s="85">
        <f>SUM(AK17:AK33)</f>
        <v>-16082</v>
      </c>
      <c r="AL16" s="85">
        <f>SUM(AL17:AL33)</f>
        <v>-19817</v>
      </c>
      <c r="AM16" s="82">
        <f aca="true" t="shared" si="34" ref="AM16:AM47">SUM(AO16+AQ16+AS16+AU16)</f>
        <v>475717</v>
      </c>
      <c r="AN16" s="82">
        <f aca="true" t="shared" si="35" ref="AN16:AN42">SUM(AP16+AR16+AT16+AV16)</f>
        <v>547833</v>
      </c>
      <c r="AO16" s="83">
        <f aca="true" t="shared" si="36" ref="AO16:AT16">SUM(AO17:AO33)</f>
        <v>67671</v>
      </c>
      <c r="AP16" s="83">
        <f t="shared" si="36"/>
        <v>61985</v>
      </c>
      <c r="AQ16" s="83">
        <f t="shared" si="36"/>
        <v>252032</v>
      </c>
      <c r="AR16" s="83">
        <f t="shared" si="36"/>
        <v>314811</v>
      </c>
      <c r="AS16" s="83">
        <f t="shared" si="36"/>
        <v>78555</v>
      </c>
      <c r="AT16" s="83">
        <f t="shared" si="36"/>
        <v>81090</v>
      </c>
      <c r="AU16" s="83">
        <f>SUM(AU17:AU33)</f>
        <v>77459</v>
      </c>
      <c r="AV16" s="83">
        <f>SUM(AV17:AV33)</f>
        <v>89947</v>
      </c>
      <c r="AW16" s="86">
        <f t="shared" si="3"/>
        <v>39756743</v>
      </c>
      <c r="AX16" s="85">
        <f t="shared" si="3"/>
        <v>38891657</v>
      </c>
      <c r="AY16" s="85">
        <f>SUM(BA16,BC16,BE16,BG16,BI16)</f>
        <v>3871537</v>
      </c>
      <c r="AZ16" s="87">
        <f aca="true" t="shared" si="37" ref="AZ16:AZ44">SUM(BB16,BD16,BF16,BH16,BJ16)</f>
        <v>4343855</v>
      </c>
      <c r="BA16" s="88">
        <f aca="true" t="shared" si="38" ref="BA16:BJ16">SUM(BA17:BA33)</f>
        <v>3547463</v>
      </c>
      <c r="BB16" s="83">
        <f t="shared" si="38"/>
        <v>4054348</v>
      </c>
      <c r="BC16" s="83">
        <f t="shared" si="38"/>
        <v>70</v>
      </c>
      <c r="BD16" s="83">
        <f t="shared" si="38"/>
        <v>70</v>
      </c>
      <c r="BE16" s="83">
        <f t="shared" si="38"/>
        <v>2779</v>
      </c>
      <c r="BF16" s="83">
        <f t="shared" si="38"/>
        <v>2779</v>
      </c>
      <c r="BG16" s="83">
        <f t="shared" si="38"/>
        <v>403553</v>
      </c>
      <c r="BH16" s="83">
        <f t="shared" si="38"/>
        <v>421343</v>
      </c>
      <c r="BI16" s="83">
        <f t="shared" si="38"/>
        <v>-82328</v>
      </c>
      <c r="BJ16" s="83">
        <f t="shared" si="38"/>
        <v>-134685</v>
      </c>
      <c r="BK16" s="82">
        <f t="shared" si="5"/>
        <v>14038083</v>
      </c>
      <c r="BL16" s="82">
        <f t="shared" si="6"/>
        <v>13025001</v>
      </c>
      <c r="BM16" s="82">
        <f aca="true" t="shared" si="39" ref="BM16:BM47">BO16+BQ16</f>
        <v>7120072</v>
      </c>
      <c r="BN16" s="82">
        <f aca="true" t="shared" si="40" ref="BN16:BN42">BP16+BR16</f>
        <v>5595960</v>
      </c>
      <c r="BO16" s="83">
        <f>SUM(BO17:BO33)</f>
        <v>15264054</v>
      </c>
      <c r="BP16" s="83">
        <f>SUM(BP17:BP33)</f>
        <v>12403720</v>
      </c>
      <c r="BQ16" s="85">
        <f>SUM(BQ17:BQ33)</f>
        <v>-8143982</v>
      </c>
      <c r="BR16" s="85">
        <f>SUM(BR17:BR33)</f>
        <v>-6807760</v>
      </c>
      <c r="BS16" s="82">
        <f aca="true" t="shared" si="41" ref="BS16:BS57">BU16+BW16</f>
        <v>38</v>
      </c>
      <c r="BT16" s="82">
        <f aca="true" t="shared" si="42" ref="BT16:BT57">BV16+BX16</f>
        <v>0</v>
      </c>
      <c r="BU16" s="83">
        <f>SUM(BU17:BU33)</f>
        <v>40</v>
      </c>
      <c r="BV16" s="83">
        <f>SUM(BV17:BV33)</f>
        <v>0</v>
      </c>
      <c r="BW16" s="83">
        <f>SUM(BW17:BW33)</f>
        <v>-2</v>
      </c>
      <c r="BX16" s="83">
        <f>SUM(BX17:BX33)</f>
        <v>0</v>
      </c>
      <c r="BY16" s="85">
        <f aca="true" t="shared" si="43" ref="BY16:BY47">CA16+CC16</f>
        <v>611166</v>
      </c>
      <c r="BZ16" s="85">
        <f aca="true" t="shared" si="44" ref="BZ16:BZ44">CB16+CD16</f>
        <v>595727</v>
      </c>
      <c r="CA16" s="85">
        <f aca="true" t="shared" si="45" ref="CA16:CG16">SUM(CA17:CA33)</f>
        <v>697736</v>
      </c>
      <c r="CB16" s="85">
        <f t="shared" si="45"/>
        <v>671123</v>
      </c>
      <c r="CC16" s="85">
        <f t="shared" si="45"/>
        <v>-86570</v>
      </c>
      <c r="CD16" s="85">
        <f t="shared" si="45"/>
        <v>-75396</v>
      </c>
      <c r="CE16" s="85">
        <f t="shared" si="45"/>
        <v>6306807</v>
      </c>
      <c r="CF16" s="85">
        <f t="shared" si="45"/>
        <v>6833314</v>
      </c>
      <c r="CG16" s="85">
        <f t="shared" si="45"/>
        <v>905800</v>
      </c>
      <c r="CH16" s="85">
        <f t="shared" si="8"/>
        <v>584456</v>
      </c>
      <c r="CI16" s="85">
        <f>SUM(CI17:CI33)</f>
        <v>1235173</v>
      </c>
      <c r="CJ16" s="85">
        <f>SUM(CJ17:CJ33)</f>
        <v>876331</v>
      </c>
      <c r="CK16" s="89">
        <f>SUM(CK17:CK33)</f>
        <v>-329373</v>
      </c>
      <c r="CL16" s="89">
        <f>SUM(CL17:CL33)</f>
        <v>-291875</v>
      </c>
      <c r="CM16" s="85">
        <f aca="true" t="shared" si="46" ref="CM16:CM47">CO16+CQ16+CS16+CU16</f>
        <v>20587306</v>
      </c>
      <c r="CN16" s="85">
        <f aca="true" t="shared" si="47" ref="CN16:CN44">CP16+CR16+CT16+CV16</f>
        <v>20408727</v>
      </c>
      <c r="CO16" s="85">
        <f aca="true" t="shared" si="48" ref="CO16:CV16">SUM(CO17:CO33)</f>
        <v>9183397</v>
      </c>
      <c r="CP16" s="85">
        <f t="shared" si="48"/>
        <v>9296997</v>
      </c>
      <c r="CQ16" s="85">
        <f t="shared" si="48"/>
        <v>8199021</v>
      </c>
      <c r="CR16" s="85">
        <f t="shared" si="48"/>
        <v>7581520</v>
      </c>
      <c r="CS16" s="85">
        <f t="shared" si="48"/>
        <v>4207048</v>
      </c>
      <c r="CT16" s="85">
        <f t="shared" si="48"/>
        <v>4645348</v>
      </c>
      <c r="CU16" s="89">
        <f t="shared" si="48"/>
        <v>-1002160</v>
      </c>
      <c r="CV16" s="89">
        <f t="shared" si="48"/>
        <v>-1115138</v>
      </c>
      <c r="CW16" s="85">
        <f aca="true" t="shared" si="49" ref="CW16:CW47">CY16+DA16+DC16</f>
        <v>354017</v>
      </c>
      <c r="CX16" s="85">
        <f aca="true" t="shared" si="50" ref="CX16:CX42">CZ16+DB16+DD16</f>
        <v>529618</v>
      </c>
      <c r="CY16" s="85">
        <f aca="true" t="shared" si="51" ref="CY16:DD16">SUM(CY17:CY33)</f>
        <v>331265</v>
      </c>
      <c r="CZ16" s="85">
        <f t="shared" si="51"/>
        <v>508995</v>
      </c>
      <c r="DA16" s="85">
        <f t="shared" si="51"/>
        <v>11698</v>
      </c>
      <c r="DB16" s="85">
        <f t="shared" si="51"/>
        <v>12693</v>
      </c>
      <c r="DC16" s="85">
        <f t="shared" si="51"/>
        <v>11054</v>
      </c>
      <c r="DD16" s="85">
        <f t="shared" si="51"/>
        <v>7930</v>
      </c>
      <c r="DE16" s="85">
        <f aca="true" t="shared" si="52" ref="DE16:DE47">DG16+FI16</f>
        <v>66390919</v>
      </c>
      <c r="DF16" s="85">
        <f aca="true" t="shared" si="53" ref="DF16:DF38">DH16+FJ16</f>
        <v>62703161</v>
      </c>
      <c r="DG16" s="85">
        <f aca="true" t="shared" si="54" ref="DG16:DG42">DI16+EK16</f>
        <v>18591470</v>
      </c>
      <c r="DH16" s="85">
        <f aca="true" t="shared" si="55" ref="DH16:DH42">DJ16+EL16</f>
        <v>18512466</v>
      </c>
      <c r="DI16" s="85">
        <f t="shared" si="11"/>
        <v>9562041</v>
      </c>
      <c r="DJ16" s="85">
        <f t="shared" si="12"/>
        <v>8701148</v>
      </c>
      <c r="DK16" s="85">
        <f>SUM(DK17:DK33)</f>
        <v>1463677</v>
      </c>
      <c r="DL16" s="85">
        <f>SUM(DL17:DL33)</f>
        <v>1874586</v>
      </c>
      <c r="DM16" s="86">
        <v>0</v>
      </c>
      <c r="DN16" s="86">
        <v>0</v>
      </c>
      <c r="DO16" s="86">
        <v>0</v>
      </c>
      <c r="DP16" s="86">
        <v>0</v>
      </c>
      <c r="DQ16" s="85">
        <f aca="true" t="shared" si="56" ref="DQ16:DZ16">SUM(DQ17:DQ33)</f>
        <v>2538459</v>
      </c>
      <c r="DR16" s="85">
        <f t="shared" si="56"/>
        <v>2228399</v>
      </c>
      <c r="DS16" s="85">
        <f t="shared" si="56"/>
        <v>168709</v>
      </c>
      <c r="DT16" s="85">
        <f t="shared" si="56"/>
        <v>174401</v>
      </c>
      <c r="DU16" s="85">
        <f t="shared" si="56"/>
        <v>1953361</v>
      </c>
      <c r="DV16" s="85">
        <f t="shared" si="56"/>
        <v>1518907</v>
      </c>
      <c r="DW16" s="85">
        <f t="shared" si="56"/>
        <v>688152</v>
      </c>
      <c r="DX16" s="85">
        <f t="shared" si="56"/>
        <v>580417</v>
      </c>
      <c r="DY16" s="85">
        <f t="shared" si="56"/>
        <v>177710</v>
      </c>
      <c r="DZ16" s="85">
        <f t="shared" si="56"/>
        <v>143362</v>
      </c>
      <c r="EA16" s="85">
        <f t="shared" si="14"/>
        <v>0</v>
      </c>
      <c r="EB16" s="85">
        <f t="shared" si="15"/>
        <v>0</v>
      </c>
      <c r="EC16" s="85">
        <f aca="true" t="shared" si="57" ref="EC16:EJ16">SUM(EC17:EC33)</f>
        <v>26085</v>
      </c>
      <c r="ED16" s="85">
        <f t="shared" si="57"/>
        <v>25452</v>
      </c>
      <c r="EE16" s="85">
        <f t="shared" si="57"/>
        <v>1827327</v>
      </c>
      <c r="EF16" s="85">
        <f t="shared" si="57"/>
        <v>1547059</v>
      </c>
      <c r="EG16" s="85">
        <f t="shared" si="57"/>
        <v>0</v>
      </c>
      <c r="EH16" s="85">
        <f t="shared" si="57"/>
        <v>0</v>
      </c>
      <c r="EI16" s="85">
        <f t="shared" si="57"/>
        <v>718561</v>
      </c>
      <c r="EJ16" s="85">
        <f t="shared" si="57"/>
        <v>608565</v>
      </c>
      <c r="EK16" s="90">
        <f>EM16+EO16+EQ16+ES16+EY16+FA16+FC16+FE16+FG16</f>
        <v>9029429</v>
      </c>
      <c r="EL16" s="90">
        <f>EN16+EP16+ER16+ET16+EZ16+FB16+FD16+FF16+FH16</f>
        <v>9811318</v>
      </c>
      <c r="EM16" s="85">
        <f aca="true" t="shared" si="58" ref="EM16:FH16">SUM(EM17:EM33)</f>
        <v>127181</v>
      </c>
      <c r="EN16" s="85">
        <f t="shared" si="58"/>
        <v>122522</v>
      </c>
      <c r="EO16" s="85">
        <f t="shared" si="58"/>
        <v>0</v>
      </c>
      <c r="EP16" s="85">
        <f t="shared" si="58"/>
        <v>0</v>
      </c>
      <c r="EQ16" s="85">
        <f t="shared" si="58"/>
        <v>2762318</v>
      </c>
      <c r="ER16" s="85">
        <f t="shared" si="58"/>
        <v>2547443</v>
      </c>
      <c r="ES16" s="85">
        <f t="shared" si="58"/>
        <v>5088810</v>
      </c>
      <c r="ET16" s="85">
        <f t="shared" si="58"/>
        <v>5102106</v>
      </c>
      <c r="EU16" s="85">
        <f t="shared" si="58"/>
        <v>67651</v>
      </c>
      <c r="EV16" s="85">
        <f t="shared" si="58"/>
        <v>47945</v>
      </c>
      <c r="EW16" s="85">
        <f t="shared" si="58"/>
        <v>0</v>
      </c>
      <c r="EX16" s="85">
        <f t="shared" si="58"/>
        <v>0</v>
      </c>
      <c r="EY16" s="85">
        <f t="shared" si="58"/>
        <v>0</v>
      </c>
      <c r="EZ16" s="85">
        <f t="shared" si="58"/>
        <v>0</v>
      </c>
      <c r="FA16" s="85">
        <f t="shared" si="58"/>
        <v>0</v>
      </c>
      <c r="FB16" s="85">
        <f t="shared" si="58"/>
        <v>0</v>
      </c>
      <c r="FC16" s="85">
        <f t="shared" si="58"/>
        <v>0</v>
      </c>
      <c r="FD16" s="85">
        <f t="shared" si="58"/>
        <v>1020851</v>
      </c>
      <c r="FE16" s="85">
        <f t="shared" si="58"/>
        <v>833634</v>
      </c>
      <c r="FF16" s="85">
        <f t="shared" si="58"/>
        <v>827228</v>
      </c>
      <c r="FG16" s="85">
        <f t="shared" si="58"/>
        <v>217486</v>
      </c>
      <c r="FH16" s="85">
        <f t="shared" si="58"/>
        <v>191168</v>
      </c>
      <c r="FI16" s="85">
        <f aca="true" t="shared" si="59" ref="FI16:FI34">FK16+GK16</f>
        <v>47799449</v>
      </c>
      <c r="FJ16" s="85">
        <f aca="true" t="shared" si="60" ref="FJ16:FJ42">FL16+GL16</f>
        <v>44190695</v>
      </c>
      <c r="FK16" s="85">
        <f t="shared" si="17"/>
        <v>47707142</v>
      </c>
      <c r="FL16" s="85">
        <f t="shared" si="18"/>
        <v>44173506</v>
      </c>
      <c r="FM16" s="85">
        <f aca="true" t="shared" si="61" ref="FM16:GJ16">SUM(FM17:FM33)</f>
        <v>38030334</v>
      </c>
      <c r="FN16" s="85">
        <f t="shared" si="61"/>
        <v>36311837</v>
      </c>
      <c r="FO16" s="85">
        <f t="shared" si="61"/>
        <v>0</v>
      </c>
      <c r="FP16" s="85">
        <f>SUM(FP17:FP33)</f>
        <v>0</v>
      </c>
      <c r="FQ16" s="85">
        <f t="shared" si="61"/>
        <v>37983</v>
      </c>
      <c r="FR16" s="85">
        <f t="shared" si="61"/>
        <v>37983</v>
      </c>
      <c r="FS16" s="85">
        <f t="shared" si="61"/>
        <v>0</v>
      </c>
      <c r="FT16" s="85">
        <f t="shared" si="61"/>
        <v>0</v>
      </c>
      <c r="FU16" s="85">
        <f t="shared" si="61"/>
        <v>930</v>
      </c>
      <c r="FV16" s="85">
        <f t="shared" si="61"/>
        <v>930</v>
      </c>
      <c r="FW16" s="85">
        <f t="shared" si="61"/>
        <v>7211</v>
      </c>
      <c r="FX16" s="85">
        <f t="shared" si="61"/>
        <v>7691</v>
      </c>
      <c r="FY16" s="85">
        <f t="shared" si="61"/>
        <v>3519030</v>
      </c>
      <c r="FZ16" s="85">
        <f t="shared" si="61"/>
        <v>2760736</v>
      </c>
      <c r="GA16" s="85">
        <f t="shared" si="61"/>
        <v>106044</v>
      </c>
      <c r="GB16" s="85">
        <f t="shared" si="61"/>
        <v>105284</v>
      </c>
      <c r="GC16" s="85">
        <f t="shared" si="61"/>
        <v>463</v>
      </c>
      <c r="GD16" s="85">
        <f t="shared" si="61"/>
        <v>0</v>
      </c>
      <c r="GE16" s="85">
        <f t="shared" si="61"/>
        <v>4336024</v>
      </c>
      <c r="GF16" s="85">
        <f t="shared" si="61"/>
        <v>3380689</v>
      </c>
      <c r="GG16" s="85">
        <f t="shared" si="61"/>
        <v>276092</v>
      </c>
      <c r="GH16" s="85">
        <f t="shared" si="61"/>
        <v>195497</v>
      </c>
      <c r="GI16" s="85">
        <f t="shared" si="61"/>
        <v>1393031</v>
      </c>
      <c r="GJ16" s="85">
        <f t="shared" si="61"/>
        <v>1372859</v>
      </c>
      <c r="GK16" s="85">
        <f>GM16+GO16</f>
        <v>92307</v>
      </c>
      <c r="GL16" s="85">
        <f>GN16+GP16</f>
        <v>17189</v>
      </c>
      <c r="GM16" s="85">
        <f>SUM(GM17:GM33)</f>
        <v>92090</v>
      </c>
      <c r="GN16" s="85">
        <f>SUM(GN17:GN33)</f>
        <v>16972</v>
      </c>
      <c r="GO16" s="85">
        <f>SUM(GO17:GO33)</f>
        <v>217</v>
      </c>
      <c r="GP16" s="85">
        <f>SUM(GP17:GP33)</f>
        <v>217</v>
      </c>
      <c r="GQ16" s="85">
        <f aca="true" t="shared" si="62" ref="GQ16:HB16">SUM(GQ17:GQ33)</f>
        <v>0</v>
      </c>
      <c r="GR16" s="85">
        <f t="shared" si="62"/>
        <v>0</v>
      </c>
      <c r="GS16" s="85">
        <f t="shared" si="62"/>
        <v>1328</v>
      </c>
      <c r="GT16" s="85">
        <f t="shared" si="62"/>
        <v>1328</v>
      </c>
      <c r="GU16" s="85">
        <f t="shared" si="62"/>
        <v>817</v>
      </c>
      <c r="GV16" s="85">
        <f t="shared" si="62"/>
        <v>657</v>
      </c>
      <c r="GW16" s="85">
        <f t="shared" si="62"/>
        <v>24209</v>
      </c>
      <c r="GX16" s="85">
        <f t="shared" si="62"/>
        <v>14461</v>
      </c>
      <c r="GY16" s="85">
        <f t="shared" si="62"/>
        <v>211433.198</v>
      </c>
      <c r="GZ16" s="85">
        <f t="shared" si="62"/>
        <v>274563.83</v>
      </c>
      <c r="HA16" s="85">
        <f t="shared" si="62"/>
        <v>0</v>
      </c>
      <c r="HB16" s="85">
        <f t="shared" si="62"/>
        <v>0</v>
      </c>
      <c r="HC16" s="78">
        <f t="shared" si="21"/>
        <v>0</v>
      </c>
      <c r="HD16" s="78">
        <f t="shared" si="22"/>
        <v>1</v>
      </c>
      <c r="HE16" s="38"/>
    </row>
    <row r="17" spans="1:213" s="8" customFormat="1" ht="17.25" customHeight="1">
      <c r="A17" s="91">
        <v>1</v>
      </c>
      <c r="B17" s="92" t="s">
        <v>66</v>
      </c>
      <c r="C17" s="90">
        <f t="shared" si="23"/>
        <v>1602979</v>
      </c>
      <c r="D17" s="90">
        <f t="shared" si="24"/>
        <v>1732534</v>
      </c>
      <c r="E17" s="90">
        <f t="shared" si="25"/>
        <v>1082589</v>
      </c>
      <c r="F17" s="90">
        <f t="shared" si="26"/>
        <v>1233570</v>
      </c>
      <c r="G17" s="90">
        <f t="shared" si="0"/>
        <v>88172</v>
      </c>
      <c r="H17" s="90">
        <f t="shared" si="0"/>
        <v>103586</v>
      </c>
      <c r="I17" s="90">
        <v>45355</v>
      </c>
      <c r="J17" s="90">
        <v>41976</v>
      </c>
      <c r="K17" s="90">
        <v>42817</v>
      </c>
      <c r="L17" s="90">
        <v>61610</v>
      </c>
      <c r="M17" s="90">
        <f t="shared" si="27"/>
        <v>170000</v>
      </c>
      <c r="N17" s="90">
        <f t="shared" si="28"/>
        <v>230890</v>
      </c>
      <c r="O17" s="90">
        <v>170000</v>
      </c>
      <c r="P17" s="90">
        <v>230890</v>
      </c>
      <c r="Q17" s="86">
        <f aca="true" t="shared" si="63" ref="Q17:Q24">-Q242</f>
        <v>0</v>
      </c>
      <c r="R17" s="86">
        <v>0</v>
      </c>
      <c r="S17" s="90">
        <f t="shared" si="29"/>
        <v>308243</v>
      </c>
      <c r="T17" s="90">
        <f t="shared" si="30"/>
        <v>383971</v>
      </c>
      <c r="U17" s="90">
        <v>146670</v>
      </c>
      <c r="V17" s="90">
        <v>94047</v>
      </c>
      <c r="W17" s="90">
        <v>56391</v>
      </c>
      <c r="X17" s="90">
        <v>13966</v>
      </c>
      <c r="Y17" s="90">
        <v>0</v>
      </c>
      <c r="Z17" s="90">
        <v>0</v>
      </c>
      <c r="AA17" s="90">
        <v>0</v>
      </c>
      <c r="AB17" s="90">
        <v>0</v>
      </c>
      <c r="AC17" s="90">
        <v>111685</v>
      </c>
      <c r="AD17" s="90">
        <v>281050</v>
      </c>
      <c r="AE17" s="90">
        <v>-6503</v>
      </c>
      <c r="AF17" s="90">
        <v>-5092</v>
      </c>
      <c r="AG17" s="90">
        <f t="shared" si="32"/>
        <v>497183</v>
      </c>
      <c r="AH17" s="90">
        <f t="shared" si="33"/>
        <v>493861</v>
      </c>
      <c r="AI17" s="90">
        <v>497360</v>
      </c>
      <c r="AJ17" s="90">
        <v>493861</v>
      </c>
      <c r="AK17" s="90">
        <v>-177</v>
      </c>
      <c r="AL17" s="90">
        <v>0</v>
      </c>
      <c r="AM17" s="90">
        <f t="shared" si="34"/>
        <v>18991</v>
      </c>
      <c r="AN17" s="90">
        <f t="shared" si="35"/>
        <v>21262</v>
      </c>
      <c r="AO17" s="90">
        <v>626</v>
      </c>
      <c r="AP17" s="90">
        <v>974</v>
      </c>
      <c r="AQ17" s="90">
        <v>15154</v>
      </c>
      <c r="AR17" s="90">
        <v>18368</v>
      </c>
      <c r="AS17" s="90">
        <v>0</v>
      </c>
      <c r="AT17" s="90">
        <v>90</v>
      </c>
      <c r="AU17" s="90">
        <v>3211</v>
      </c>
      <c r="AV17" s="90">
        <v>1830</v>
      </c>
      <c r="AW17" s="93">
        <f t="shared" si="3"/>
        <v>520390</v>
      </c>
      <c r="AX17" s="90">
        <f t="shared" si="3"/>
        <v>498964</v>
      </c>
      <c r="AY17" s="90">
        <f>SUM(BA17,BC17,BE17,BG17,BI17)</f>
        <v>4608</v>
      </c>
      <c r="AZ17" s="90">
        <f t="shared" si="37"/>
        <v>4647</v>
      </c>
      <c r="BA17" s="90">
        <v>305</v>
      </c>
      <c r="BB17" s="90">
        <v>312</v>
      </c>
      <c r="BC17" s="90"/>
      <c r="BD17" s="90"/>
      <c r="BE17" s="90">
        <v>2779</v>
      </c>
      <c r="BF17" s="90">
        <v>2779</v>
      </c>
      <c r="BG17" s="90">
        <v>2483</v>
      </c>
      <c r="BH17" s="90">
        <v>2249</v>
      </c>
      <c r="BI17" s="90">
        <v>-959</v>
      </c>
      <c r="BJ17" s="90">
        <v>-693</v>
      </c>
      <c r="BK17" s="90">
        <f t="shared" si="5"/>
        <v>32588</v>
      </c>
      <c r="BL17" s="90">
        <f t="shared" si="6"/>
        <v>37958</v>
      </c>
      <c r="BM17" s="90">
        <f>BO17+BQ17</f>
        <v>32296</v>
      </c>
      <c r="BN17" s="90">
        <f t="shared" si="40"/>
        <v>37957</v>
      </c>
      <c r="BO17" s="90">
        <v>82714</v>
      </c>
      <c r="BP17" s="90">
        <v>87852</v>
      </c>
      <c r="BQ17" s="90">
        <v>-50418</v>
      </c>
      <c r="BR17" s="90">
        <v>-49895</v>
      </c>
      <c r="BS17" s="90">
        <f t="shared" si="41"/>
        <v>0</v>
      </c>
      <c r="BT17" s="90">
        <f t="shared" si="42"/>
        <v>0</v>
      </c>
      <c r="BU17" s="86">
        <v>0</v>
      </c>
      <c r="BV17" s="86">
        <v>0</v>
      </c>
      <c r="BW17" s="86">
        <v>0</v>
      </c>
      <c r="BX17" s="86">
        <v>0</v>
      </c>
      <c r="BY17" s="90">
        <f t="shared" si="43"/>
        <v>292</v>
      </c>
      <c r="BZ17" s="90">
        <f t="shared" si="44"/>
        <v>1</v>
      </c>
      <c r="CA17" s="90">
        <v>545</v>
      </c>
      <c r="CB17" s="90">
        <v>254</v>
      </c>
      <c r="CC17" s="86">
        <v>-253</v>
      </c>
      <c r="CD17" s="86">
        <v>-253</v>
      </c>
      <c r="CE17" s="90"/>
      <c r="CF17" s="90"/>
      <c r="CG17" s="90">
        <f aca="true" t="shared" si="64" ref="CG17:CH19">CI17+CK17</f>
        <v>57495</v>
      </c>
      <c r="CH17" s="90">
        <f t="shared" si="64"/>
        <v>72130</v>
      </c>
      <c r="CI17" s="90">
        <v>58087</v>
      </c>
      <c r="CJ17" s="90">
        <v>72686</v>
      </c>
      <c r="CK17" s="90">
        <v>-592</v>
      </c>
      <c r="CL17" s="90">
        <v>-556</v>
      </c>
      <c r="CM17" s="90">
        <f t="shared" si="46"/>
        <v>424224</v>
      </c>
      <c r="CN17" s="90">
        <f t="shared" si="47"/>
        <v>380116</v>
      </c>
      <c r="CO17" s="90">
        <v>99589</v>
      </c>
      <c r="CP17" s="90">
        <v>149474</v>
      </c>
      <c r="CQ17" s="90">
        <v>291329</v>
      </c>
      <c r="CR17" s="90">
        <v>203664</v>
      </c>
      <c r="CS17" s="90">
        <v>58071</v>
      </c>
      <c r="CT17" s="90">
        <v>54368</v>
      </c>
      <c r="CU17" s="90">
        <v>-24765</v>
      </c>
      <c r="CV17" s="90">
        <v>-27390</v>
      </c>
      <c r="CW17" s="90">
        <f t="shared" si="49"/>
        <v>1475</v>
      </c>
      <c r="CX17" s="90">
        <f t="shared" si="50"/>
        <v>4113</v>
      </c>
      <c r="CY17" s="90">
        <v>1475</v>
      </c>
      <c r="CZ17" s="90">
        <v>4113</v>
      </c>
      <c r="DA17" s="90">
        <v>0</v>
      </c>
      <c r="DB17" s="90">
        <v>0</v>
      </c>
      <c r="DC17" s="90">
        <v>0</v>
      </c>
      <c r="DD17" s="90">
        <v>0</v>
      </c>
      <c r="DE17" s="90">
        <f t="shared" si="52"/>
        <v>1602979</v>
      </c>
      <c r="DF17" s="90">
        <f t="shared" si="53"/>
        <v>1732534</v>
      </c>
      <c r="DG17" s="90">
        <f>DI17+EK17</f>
        <v>295992</v>
      </c>
      <c r="DH17" s="90">
        <f t="shared" si="55"/>
        <v>523219</v>
      </c>
      <c r="DI17" s="90">
        <f t="shared" si="11"/>
        <v>231837</v>
      </c>
      <c r="DJ17" s="90">
        <f t="shared" si="12"/>
        <v>382224</v>
      </c>
      <c r="DK17" s="90">
        <v>2747</v>
      </c>
      <c r="DL17" s="90">
        <v>14170</v>
      </c>
      <c r="DM17" s="86">
        <v>0</v>
      </c>
      <c r="DN17" s="86">
        <v>0</v>
      </c>
      <c r="DO17" s="86">
        <v>0</v>
      </c>
      <c r="DP17" s="86">
        <v>0</v>
      </c>
      <c r="DQ17" s="90">
        <v>56148</v>
      </c>
      <c r="DR17" s="90">
        <v>236930</v>
      </c>
      <c r="DS17" s="90">
        <v>7486</v>
      </c>
      <c r="DT17" s="90">
        <v>17694</v>
      </c>
      <c r="DU17" s="90">
        <v>67326</v>
      </c>
      <c r="DV17" s="90">
        <v>53494</v>
      </c>
      <c r="DW17" s="90">
        <v>6525</v>
      </c>
      <c r="DX17" s="90">
        <v>5175</v>
      </c>
      <c r="DY17" s="90">
        <v>35415</v>
      </c>
      <c r="DZ17" s="90">
        <v>447</v>
      </c>
      <c r="EA17" s="85">
        <f t="shared" si="14"/>
        <v>0</v>
      </c>
      <c r="EB17" s="85">
        <f t="shared" si="15"/>
        <v>0</v>
      </c>
      <c r="EC17" s="90">
        <v>0</v>
      </c>
      <c r="ED17" s="90">
        <v>0</v>
      </c>
      <c r="EE17" s="90">
        <v>50658</v>
      </c>
      <c r="EF17" s="90">
        <v>44903</v>
      </c>
      <c r="EG17" s="86">
        <v>0</v>
      </c>
      <c r="EH17" s="86">
        <v>0</v>
      </c>
      <c r="EI17" s="90">
        <v>5532</v>
      </c>
      <c r="EJ17" s="90">
        <v>9411</v>
      </c>
      <c r="EK17" s="90">
        <f aca="true" t="shared" si="65" ref="EK17:EL19">EM17+EO17+EQ17+ES17+EY17+FA17+FC17+FE17+FG17</f>
        <v>64155</v>
      </c>
      <c r="EL17" s="90">
        <f t="shared" si="65"/>
        <v>140995</v>
      </c>
      <c r="EM17" s="90">
        <v>938</v>
      </c>
      <c r="EN17" s="90">
        <v>938</v>
      </c>
      <c r="EO17" s="86">
        <v>0</v>
      </c>
      <c r="EP17" s="86">
        <v>0</v>
      </c>
      <c r="EQ17" s="90">
        <v>15243</v>
      </c>
      <c r="ER17" s="90">
        <v>14652</v>
      </c>
      <c r="ES17" s="90">
        <v>47495</v>
      </c>
      <c r="ET17" s="90">
        <v>109101</v>
      </c>
      <c r="EU17" s="86">
        <v>0</v>
      </c>
      <c r="EV17" s="86">
        <v>0</v>
      </c>
      <c r="EW17" s="90">
        <v>0</v>
      </c>
      <c r="EX17" s="90">
        <v>0</v>
      </c>
      <c r="EY17" s="90">
        <v>0</v>
      </c>
      <c r="EZ17" s="90">
        <v>0</v>
      </c>
      <c r="FA17" s="90">
        <v>0</v>
      </c>
      <c r="FB17" s="90">
        <v>0</v>
      </c>
      <c r="FC17" s="90">
        <v>0</v>
      </c>
      <c r="FD17" s="86">
        <v>0</v>
      </c>
      <c r="FE17" s="90">
        <v>0</v>
      </c>
      <c r="FF17" s="90">
        <v>16304</v>
      </c>
      <c r="FG17" s="90">
        <v>479</v>
      </c>
      <c r="FH17" s="90">
        <v>0</v>
      </c>
      <c r="FI17" s="90">
        <f t="shared" si="59"/>
        <v>1306987</v>
      </c>
      <c r="FJ17" s="90">
        <f t="shared" si="60"/>
        <v>1209315</v>
      </c>
      <c r="FK17" s="90">
        <f t="shared" si="17"/>
        <v>1306987</v>
      </c>
      <c r="FL17" s="90">
        <f t="shared" si="18"/>
        <v>1209315</v>
      </c>
      <c r="FM17" s="90">
        <v>1083030</v>
      </c>
      <c r="FN17" s="90">
        <v>1083030</v>
      </c>
      <c r="FO17" s="86">
        <v>0</v>
      </c>
      <c r="FP17" s="86">
        <v>0</v>
      </c>
      <c r="FQ17" s="86">
        <v>0</v>
      </c>
      <c r="FR17" s="86">
        <v>0</v>
      </c>
      <c r="FS17" s="86">
        <v>0</v>
      </c>
      <c r="FT17" s="86">
        <v>0</v>
      </c>
      <c r="FU17" s="86">
        <v>0</v>
      </c>
      <c r="FV17" s="86">
        <v>0</v>
      </c>
      <c r="FW17" s="86">
        <v>0</v>
      </c>
      <c r="FX17" s="86">
        <v>0</v>
      </c>
      <c r="FY17" s="90">
        <v>83079</v>
      </c>
      <c r="FZ17" s="90">
        <v>48006</v>
      </c>
      <c r="GA17" s="90">
        <v>0</v>
      </c>
      <c r="GB17" s="90">
        <v>0</v>
      </c>
      <c r="GC17" s="90">
        <v>0</v>
      </c>
      <c r="GD17" s="90">
        <v>0</v>
      </c>
      <c r="GE17" s="90">
        <v>9506</v>
      </c>
      <c r="GF17" s="90">
        <v>11560</v>
      </c>
      <c r="GG17" s="90"/>
      <c r="GH17" s="90"/>
      <c r="GI17" s="90">
        <v>131372</v>
      </c>
      <c r="GJ17" s="90">
        <v>66719</v>
      </c>
      <c r="GK17" s="90">
        <f aca="true" t="shared" si="66" ref="GK17:GL19">GM17+GO17</f>
        <v>0</v>
      </c>
      <c r="GL17" s="90">
        <f t="shared" si="66"/>
        <v>0</v>
      </c>
      <c r="GM17" s="90">
        <v>0</v>
      </c>
      <c r="GN17" s="90">
        <v>0</v>
      </c>
      <c r="GO17" s="90">
        <v>0</v>
      </c>
      <c r="GP17" s="90">
        <v>0</v>
      </c>
      <c r="GQ17" s="90">
        <v>0</v>
      </c>
      <c r="GR17" s="90">
        <v>0</v>
      </c>
      <c r="GS17" s="90"/>
      <c r="GT17" s="90"/>
      <c r="GU17" s="90"/>
      <c r="GV17" s="90">
        <v>293</v>
      </c>
      <c r="GW17" s="90">
        <v>1802</v>
      </c>
      <c r="GX17" s="90">
        <v>1802</v>
      </c>
      <c r="GY17" s="90">
        <v>47459</v>
      </c>
      <c r="GZ17" s="90">
        <v>47532</v>
      </c>
      <c r="HA17" s="90"/>
      <c r="HB17" s="90"/>
      <c r="HC17" s="78">
        <f t="shared" si="21"/>
        <v>0</v>
      </c>
      <c r="HD17" s="78">
        <f t="shared" si="22"/>
        <v>0</v>
      </c>
      <c r="HE17" s="94"/>
    </row>
    <row r="18" spans="1:213" s="8" customFormat="1" ht="17.25" customHeight="1">
      <c r="A18" s="91">
        <v>2</v>
      </c>
      <c r="B18" s="92" t="s">
        <v>186</v>
      </c>
      <c r="C18" s="90">
        <f t="shared" si="23"/>
        <v>3908083</v>
      </c>
      <c r="D18" s="90">
        <f t="shared" si="24"/>
        <v>3654062</v>
      </c>
      <c r="E18" s="90">
        <f t="shared" si="25"/>
        <v>2265010</v>
      </c>
      <c r="F18" s="90">
        <f t="shared" si="26"/>
        <v>1885239</v>
      </c>
      <c r="G18" s="90">
        <f t="shared" si="0"/>
        <v>407121</v>
      </c>
      <c r="H18" s="90">
        <f t="shared" si="0"/>
        <v>127251</v>
      </c>
      <c r="I18" s="90">
        <v>163192</v>
      </c>
      <c r="J18" s="90">
        <v>24304</v>
      </c>
      <c r="K18" s="90">
        <v>243929</v>
      </c>
      <c r="L18" s="90">
        <v>102947</v>
      </c>
      <c r="M18" s="90">
        <f t="shared" si="27"/>
        <v>1420</v>
      </c>
      <c r="N18" s="90">
        <f t="shared" si="28"/>
        <v>1325</v>
      </c>
      <c r="O18" s="90">
        <v>1420</v>
      </c>
      <c r="P18" s="90">
        <v>1325</v>
      </c>
      <c r="Q18" s="86">
        <f t="shared" si="63"/>
        <v>0</v>
      </c>
      <c r="R18" s="86">
        <v>0</v>
      </c>
      <c r="S18" s="90">
        <f t="shared" si="29"/>
        <v>1069560</v>
      </c>
      <c r="T18" s="90">
        <f t="shared" si="30"/>
        <v>872922</v>
      </c>
      <c r="U18" s="90">
        <v>148597</v>
      </c>
      <c r="V18" s="90">
        <v>10101</v>
      </c>
      <c r="W18" s="90">
        <v>13194</v>
      </c>
      <c r="X18" s="90">
        <v>21166</v>
      </c>
      <c r="Y18" s="90">
        <v>0</v>
      </c>
      <c r="Z18" s="90">
        <v>0</v>
      </c>
      <c r="AA18" s="90">
        <v>0</v>
      </c>
      <c r="AB18" s="90">
        <v>0</v>
      </c>
      <c r="AC18" s="90">
        <v>907769</v>
      </c>
      <c r="AD18" s="90">
        <v>841655</v>
      </c>
      <c r="AE18" s="90"/>
      <c r="AF18" s="90"/>
      <c r="AG18" s="90">
        <f t="shared" si="32"/>
        <v>727070</v>
      </c>
      <c r="AH18" s="90">
        <f t="shared" si="33"/>
        <v>812667</v>
      </c>
      <c r="AI18" s="90">
        <v>727070</v>
      </c>
      <c r="AJ18" s="90">
        <v>812667</v>
      </c>
      <c r="AK18" s="90">
        <v>0</v>
      </c>
      <c r="AL18" s="90">
        <v>0</v>
      </c>
      <c r="AM18" s="90">
        <f t="shared" si="34"/>
        <v>59839</v>
      </c>
      <c r="AN18" s="90">
        <f t="shared" si="35"/>
        <v>71074</v>
      </c>
      <c r="AO18" s="90">
        <v>35532</v>
      </c>
      <c r="AP18" s="90">
        <v>35405</v>
      </c>
      <c r="AQ18" s="90">
        <v>23276</v>
      </c>
      <c r="AR18" s="90">
        <v>34464</v>
      </c>
      <c r="AS18" s="90">
        <v>505</v>
      </c>
      <c r="AT18" s="90">
        <v>639</v>
      </c>
      <c r="AU18" s="90">
        <v>526</v>
      </c>
      <c r="AV18" s="90">
        <v>566</v>
      </c>
      <c r="AW18" s="90">
        <f t="shared" si="3"/>
        <v>1643073</v>
      </c>
      <c r="AX18" s="90">
        <f t="shared" si="3"/>
        <v>1768823</v>
      </c>
      <c r="AY18" s="90">
        <f>SUM(BA18,BC18,BE18,BG18,BI18)</f>
        <v>76495</v>
      </c>
      <c r="AZ18" s="90">
        <f t="shared" si="37"/>
        <v>77460</v>
      </c>
      <c r="BA18" s="90">
        <v>954</v>
      </c>
      <c r="BB18" s="90">
        <v>964</v>
      </c>
      <c r="BC18" s="90">
        <v>70</v>
      </c>
      <c r="BD18" s="90">
        <v>70</v>
      </c>
      <c r="BE18" s="90">
        <v>0</v>
      </c>
      <c r="BF18" s="90">
        <v>0</v>
      </c>
      <c r="BG18" s="90">
        <v>76333</v>
      </c>
      <c r="BH18" s="90">
        <v>76665</v>
      </c>
      <c r="BI18" s="90">
        <v>-862</v>
      </c>
      <c r="BJ18" s="90">
        <v>-239</v>
      </c>
      <c r="BK18" s="90">
        <f t="shared" si="5"/>
        <v>50596</v>
      </c>
      <c r="BL18" s="90">
        <f t="shared" si="6"/>
        <v>121960</v>
      </c>
      <c r="BM18" s="90">
        <f>BO18+BQ18</f>
        <v>1859</v>
      </c>
      <c r="BN18" s="90">
        <f t="shared" si="40"/>
        <v>2052</v>
      </c>
      <c r="BO18" s="90">
        <v>10466</v>
      </c>
      <c r="BP18" s="90">
        <v>10704</v>
      </c>
      <c r="BQ18" s="90">
        <v>-8607</v>
      </c>
      <c r="BR18" s="90">
        <v>-8652</v>
      </c>
      <c r="BS18" s="90">
        <f t="shared" si="41"/>
        <v>0</v>
      </c>
      <c r="BT18" s="90">
        <f t="shared" si="42"/>
        <v>0</v>
      </c>
      <c r="BU18" s="86">
        <v>0</v>
      </c>
      <c r="BV18" s="86">
        <v>0</v>
      </c>
      <c r="BW18" s="86">
        <v>0</v>
      </c>
      <c r="BX18" s="86">
        <v>0</v>
      </c>
      <c r="BY18" s="90">
        <f t="shared" si="43"/>
        <v>58</v>
      </c>
      <c r="BZ18" s="90">
        <f t="shared" si="44"/>
        <v>86174</v>
      </c>
      <c r="CA18" s="90">
        <v>409</v>
      </c>
      <c r="CB18" s="90">
        <v>86605</v>
      </c>
      <c r="CC18" s="86">
        <v>-351</v>
      </c>
      <c r="CD18" s="86">
        <v>-431</v>
      </c>
      <c r="CE18" s="90">
        <v>48679</v>
      </c>
      <c r="CF18" s="90">
        <v>33734</v>
      </c>
      <c r="CG18" s="90">
        <f t="shared" si="64"/>
        <v>206299</v>
      </c>
      <c r="CH18" s="90">
        <f t="shared" si="64"/>
        <v>220141</v>
      </c>
      <c r="CI18" s="90">
        <v>261744</v>
      </c>
      <c r="CJ18" s="90">
        <v>263408</v>
      </c>
      <c r="CK18" s="90">
        <v>-55445</v>
      </c>
      <c r="CL18" s="90">
        <v>-43267</v>
      </c>
      <c r="CM18" s="90">
        <f t="shared" si="46"/>
        <v>1291523</v>
      </c>
      <c r="CN18" s="90">
        <f t="shared" si="47"/>
        <v>1329790</v>
      </c>
      <c r="CO18" s="90">
        <v>500797</v>
      </c>
      <c r="CP18" s="90">
        <v>523973</v>
      </c>
      <c r="CQ18" s="90">
        <v>190892</v>
      </c>
      <c r="CR18" s="90">
        <v>189019</v>
      </c>
      <c r="CS18" s="90">
        <v>695730</v>
      </c>
      <c r="CT18" s="90">
        <v>710105</v>
      </c>
      <c r="CU18" s="90">
        <v>-95896</v>
      </c>
      <c r="CV18" s="90">
        <v>-93307</v>
      </c>
      <c r="CW18" s="90">
        <f t="shared" si="49"/>
        <v>18160</v>
      </c>
      <c r="CX18" s="90">
        <f t="shared" si="50"/>
        <v>19472</v>
      </c>
      <c r="CY18" s="90">
        <v>16800</v>
      </c>
      <c r="CZ18" s="90">
        <v>17344</v>
      </c>
      <c r="DA18" s="90">
        <v>1213</v>
      </c>
      <c r="DB18" s="90">
        <v>1981</v>
      </c>
      <c r="DC18" s="90">
        <v>147</v>
      </c>
      <c r="DD18" s="90">
        <v>147</v>
      </c>
      <c r="DE18" s="90">
        <f t="shared" si="52"/>
        <v>3908083</v>
      </c>
      <c r="DF18" s="90">
        <f t="shared" si="53"/>
        <v>3654062</v>
      </c>
      <c r="DG18" s="90">
        <f>DI18+EK18</f>
        <v>586527</v>
      </c>
      <c r="DH18" s="90">
        <f t="shared" si="55"/>
        <v>562225</v>
      </c>
      <c r="DI18" s="90">
        <f t="shared" si="11"/>
        <v>267032</v>
      </c>
      <c r="DJ18" s="90">
        <f t="shared" si="12"/>
        <v>244871</v>
      </c>
      <c r="DK18" s="90"/>
      <c r="DL18" s="90">
        <v>1204</v>
      </c>
      <c r="DM18" s="86">
        <v>0</v>
      </c>
      <c r="DN18" s="86">
        <v>0</v>
      </c>
      <c r="DO18" s="86">
        <v>0</v>
      </c>
      <c r="DP18" s="86">
        <v>0</v>
      </c>
      <c r="DQ18" s="90">
        <v>6840</v>
      </c>
      <c r="DR18" s="90">
        <v>9617</v>
      </c>
      <c r="DS18" s="90">
        <v>3267</v>
      </c>
      <c r="DT18" s="90">
        <v>3288</v>
      </c>
      <c r="DU18" s="90">
        <v>25775</v>
      </c>
      <c r="DV18" s="90">
        <v>19257</v>
      </c>
      <c r="DW18" s="90">
        <v>9611</v>
      </c>
      <c r="DX18" s="90">
        <v>9408</v>
      </c>
      <c r="DY18" s="90">
        <v>3698</v>
      </c>
      <c r="DZ18" s="90">
        <v>6070</v>
      </c>
      <c r="EA18" s="85">
        <f t="shared" si="14"/>
        <v>0</v>
      </c>
      <c r="EB18" s="85">
        <f t="shared" si="15"/>
        <v>0</v>
      </c>
      <c r="EC18" s="90">
        <v>0</v>
      </c>
      <c r="ED18" s="90">
        <v>0</v>
      </c>
      <c r="EE18" s="90">
        <v>202917</v>
      </c>
      <c r="EF18" s="90">
        <v>186910</v>
      </c>
      <c r="EG18" s="86">
        <v>0</v>
      </c>
      <c r="EH18" s="86">
        <v>0</v>
      </c>
      <c r="EI18" s="90">
        <v>14924</v>
      </c>
      <c r="EJ18" s="90">
        <v>9117</v>
      </c>
      <c r="EK18" s="90">
        <f t="shared" si="65"/>
        <v>319495</v>
      </c>
      <c r="EL18" s="90">
        <f t="shared" si="65"/>
        <v>317354</v>
      </c>
      <c r="EM18" s="86">
        <v>0</v>
      </c>
      <c r="EN18" s="86">
        <v>0</v>
      </c>
      <c r="EO18" s="86">
        <v>0</v>
      </c>
      <c r="EP18" s="86">
        <v>0</v>
      </c>
      <c r="EQ18" s="90">
        <v>284855</v>
      </c>
      <c r="ER18" s="90">
        <v>263052</v>
      </c>
      <c r="ES18" s="90">
        <v>33253</v>
      </c>
      <c r="ET18" s="90">
        <v>32560</v>
      </c>
      <c r="EU18" s="86">
        <v>0</v>
      </c>
      <c r="EV18" s="86">
        <v>0</v>
      </c>
      <c r="EW18" s="90">
        <v>0</v>
      </c>
      <c r="EX18" s="90">
        <v>0</v>
      </c>
      <c r="EY18" s="90">
        <v>0</v>
      </c>
      <c r="EZ18" s="90">
        <v>0</v>
      </c>
      <c r="FA18" s="90">
        <v>0</v>
      </c>
      <c r="FB18" s="90">
        <v>0</v>
      </c>
      <c r="FC18" s="90">
        <v>0</v>
      </c>
      <c r="FD18" s="86">
        <v>0</v>
      </c>
      <c r="FE18" s="90">
        <v>0</v>
      </c>
      <c r="FF18" s="90">
        <v>21642</v>
      </c>
      <c r="FG18" s="90">
        <v>1387</v>
      </c>
      <c r="FH18" s="90">
        <v>100</v>
      </c>
      <c r="FI18" s="90">
        <f t="shared" si="59"/>
        <v>3321556</v>
      </c>
      <c r="FJ18" s="90">
        <f t="shared" si="60"/>
        <v>3091837</v>
      </c>
      <c r="FK18" s="90">
        <f t="shared" si="17"/>
        <v>3321408</v>
      </c>
      <c r="FL18" s="90">
        <f t="shared" si="18"/>
        <v>3091689</v>
      </c>
      <c r="FM18" s="90">
        <v>2775722</v>
      </c>
      <c r="FN18" s="90">
        <v>2775722</v>
      </c>
      <c r="FO18" s="86">
        <v>0</v>
      </c>
      <c r="FP18" s="86">
        <v>0</v>
      </c>
      <c r="FQ18" s="86">
        <v>0</v>
      </c>
      <c r="FR18" s="86">
        <v>0</v>
      </c>
      <c r="FS18" s="86">
        <v>0</v>
      </c>
      <c r="FT18" s="86">
        <v>0</v>
      </c>
      <c r="FU18" s="86">
        <v>0</v>
      </c>
      <c r="FV18" s="86">
        <v>0</v>
      </c>
      <c r="FW18" s="90">
        <v>1</v>
      </c>
      <c r="FX18" s="90">
        <v>1</v>
      </c>
      <c r="FY18" s="90">
        <v>134142</v>
      </c>
      <c r="FZ18" s="90">
        <v>61584</v>
      </c>
      <c r="GA18" s="90">
        <v>0</v>
      </c>
      <c r="GB18" s="90">
        <v>0</v>
      </c>
      <c r="GC18" s="90">
        <v>0</v>
      </c>
      <c r="GD18" s="90">
        <v>0</v>
      </c>
      <c r="GE18" s="90">
        <v>349223</v>
      </c>
      <c r="GF18" s="90">
        <v>194995</v>
      </c>
      <c r="GG18" s="90"/>
      <c r="GH18" s="90"/>
      <c r="GI18" s="90">
        <v>62320</v>
      </c>
      <c r="GJ18" s="90">
        <v>59387</v>
      </c>
      <c r="GK18" s="90">
        <f t="shared" si="66"/>
        <v>148</v>
      </c>
      <c r="GL18" s="90">
        <f t="shared" si="66"/>
        <v>148</v>
      </c>
      <c r="GM18" s="90">
        <v>148</v>
      </c>
      <c r="GN18" s="90">
        <v>148</v>
      </c>
      <c r="GO18" s="90">
        <v>0</v>
      </c>
      <c r="GP18" s="90">
        <v>0</v>
      </c>
      <c r="GQ18" s="90">
        <v>0</v>
      </c>
      <c r="GR18" s="90">
        <v>0</v>
      </c>
      <c r="GS18" s="90">
        <v>1328</v>
      </c>
      <c r="GT18" s="90">
        <v>1328</v>
      </c>
      <c r="GU18" s="90"/>
      <c r="GV18" s="90"/>
      <c r="GW18" s="90">
        <v>2198</v>
      </c>
      <c r="GX18" s="90">
        <v>2198</v>
      </c>
      <c r="GY18" s="90"/>
      <c r="GZ18" s="90"/>
      <c r="HA18" s="90"/>
      <c r="HB18" s="90"/>
      <c r="HC18" s="78">
        <f t="shared" si="21"/>
        <v>0</v>
      </c>
      <c r="HD18" s="78">
        <f t="shared" si="22"/>
        <v>0</v>
      </c>
      <c r="HE18" s="94"/>
    </row>
    <row r="19" spans="1:217" s="8" customFormat="1" ht="17.25" customHeight="1">
      <c r="A19" s="91">
        <v>3</v>
      </c>
      <c r="B19" s="92" t="s">
        <v>187</v>
      </c>
      <c r="C19" s="90">
        <f t="shared" si="23"/>
        <v>3493575</v>
      </c>
      <c r="D19" s="90">
        <f t="shared" si="24"/>
        <v>2798614</v>
      </c>
      <c r="E19" s="90">
        <f t="shared" si="25"/>
        <v>1190476</v>
      </c>
      <c r="F19" s="90">
        <f t="shared" si="26"/>
        <v>824597</v>
      </c>
      <c r="G19" s="90">
        <f t="shared" si="0"/>
        <v>222176</v>
      </c>
      <c r="H19" s="90">
        <f t="shared" si="0"/>
        <v>69358</v>
      </c>
      <c r="I19" s="90">
        <v>222176</v>
      </c>
      <c r="J19" s="90">
        <v>69358</v>
      </c>
      <c r="K19" s="90"/>
      <c r="L19" s="90"/>
      <c r="M19" s="90">
        <f t="shared" si="27"/>
        <v>5738</v>
      </c>
      <c r="N19" s="90">
        <f t="shared" si="28"/>
        <v>1113</v>
      </c>
      <c r="O19" s="90">
        <v>5738</v>
      </c>
      <c r="P19" s="90">
        <v>1113</v>
      </c>
      <c r="Q19" s="86">
        <f t="shared" si="63"/>
        <v>0</v>
      </c>
      <c r="R19" s="86">
        <v>0</v>
      </c>
      <c r="S19" s="90">
        <f t="shared" si="29"/>
        <v>510896</v>
      </c>
      <c r="T19" s="90">
        <f t="shared" si="30"/>
        <v>390158</v>
      </c>
      <c r="U19" s="90">
        <v>156609</v>
      </c>
      <c r="V19" s="90">
        <v>204591</v>
      </c>
      <c r="W19" s="90"/>
      <c r="X19" s="90"/>
      <c r="Y19" s="90">
        <v>48030</v>
      </c>
      <c r="Z19" s="90">
        <v>47684</v>
      </c>
      <c r="AA19" s="90">
        <v>0</v>
      </c>
      <c r="AB19" s="90">
        <v>0</v>
      </c>
      <c r="AC19" s="90">
        <v>327241</v>
      </c>
      <c r="AD19" s="90">
        <v>158327</v>
      </c>
      <c r="AE19" s="90">
        <v>-20984</v>
      </c>
      <c r="AF19" s="90">
        <v>-20444</v>
      </c>
      <c r="AG19" s="90">
        <f t="shared" si="32"/>
        <v>427777</v>
      </c>
      <c r="AH19" s="90">
        <f t="shared" si="33"/>
        <v>330729</v>
      </c>
      <c r="AI19" s="90">
        <v>427777</v>
      </c>
      <c r="AJ19" s="90">
        <v>330729</v>
      </c>
      <c r="AK19" s="90">
        <v>0</v>
      </c>
      <c r="AL19" s="90">
        <v>0</v>
      </c>
      <c r="AM19" s="90">
        <f t="shared" si="34"/>
        <v>23889</v>
      </c>
      <c r="AN19" s="90">
        <f t="shared" si="35"/>
        <v>33239</v>
      </c>
      <c r="AO19" s="90"/>
      <c r="AP19" s="90"/>
      <c r="AQ19" s="90"/>
      <c r="AR19" s="90">
        <v>1754</v>
      </c>
      <c r="AS19" s="90">
        <v>3167</v>
      </c>
      <c r="AT19" s="90">
        <v>12914</v>
      </c>
      <c r="AU19" s="90">
        <v>20722</v>
      </c>
      <c r="AV19" s="90">
        <v>18571</v>
      </c>
      <c r="AW19" s="90">
        <f t="shared" si="3"/>
        <v>2303099</v>
      </c>
      <c r="AX19" s="90">
        <f>AZ19+BL19+CH19+CN19+CX19</f>
        <v>1974017</v>
      </c>
      <c r="AY19" s="90">
        <f>SUM(BA19,BC19,BE19,BG19,BI19)</f>
        <v>102663</v>
      </c>
      <c r="AZ19" s="90">
        <f>SUM(BB19,BD19,BF19,BH19,BJ19)</f>
        <v>60339</v>
      </c>
      <c r="BA19" s="90">
        <v>0</v>
      </c>
      <c r="BB19" s="90">
        <v>0</v>
      </c>
      <c r="BC19" s="90">
        <v>0</v>
      </c>
      <c r="BD19" s="90">
        <v>0</v>
      </c>
      <c r="BE19" s="90">
        <v>0</v>
      </c>
      <c r="BF19" s="90">
        <v>0</v>
      </c>
      <c r="BG19" s="90">
        <v>102663</v>
      </c>
      <c r="BH19" s="90">
        <v>60339</v>
      </c>
      <c r="BI19" s="90">
        <v>0</v>
      </c>
      <c r="BJ19" s="90">
        <v>0</v>
      </c>
      <c r="BK19" s="90">
        <f t="shared" si="5"/>
        <v>1085590</v>
      </c>
      <c r="BL19" s="90">
        <f t="shared" si="6"/>
        <v>821085</v>
      </c>
      <c r="BM19" s="90">
        <f t="shared" si="39"/>
        <v>663586</v>
      </c>
      <c r="BN19" s="90">
        <f>BP19+BR19</f>
        <v>192517</v>
      </c>
      <c r="BO19" s="90">
        <v>798351</v>
      </c>
      <c r="BP19" s="90">
        <v>294886</v>
      </c>
      <c r="BQ19" s="90">
        <v>-134765</v>
      </c>
      <c r="BR19" s="90">
        <v>-102369</v>
      </c>
      <c r="BS19" s="90">
        <f t="shared" si="41"/>
        <v>0</v>
      </c>
      <c r="BT19" s="90">
        <f t="shared" si="42"/>
        <v>0</v>
      </c>
      <c r="BU19" s="86">
        <v>0</v>
      </c>
      <c r="BV19" s="86">
        <v>0</v>
      </c>
      <c r="BW19" s="86">
        <v>0</v>
      </c>
      <c r="BX19" s="86">
        <v>0</v>
      </c>
      <c r="BY19" s="90">
        <f t="shared" si="43"/>
        <v>381</v>
      </c>
      <c r="BZ19" s="90">
        <f>CB19+CD19</f>
        <v>473</v>
      </c>
      <c r="CA19" s="90">
        <v>2050</v>
      </c>
      <c r="CB19" s="90">
        <v>2050</v>
      </c>
      <c r="CC19" s="86">
        <v>-1669</v>
      </c>
      <c r="CD19" s="86">
        <v>-1577</v>
      </c>
      <c r="CE19" s="90">
        <v>421623</v>
      </c>
      <c r="CF19" s="90">
        <v>628095</v>
      </c>
      <c r="CG19" s="95">
        <f t="shared" si="64"/>
        <v>0</v>
      </c>
      <c r="CH19" s="90">
        <f t="shared" si="64"/>
        <v>0</v>
      </c>
      <c r="CI19" s="90">
        <v>0</v>
      </c>
      <c r="CJ19" s="90">
        <v>0</v>
      </c>
      <c r="CK19" s="90">
        <v>0</v>
      </c>
      <c r="CL19" s="90">
        <v>0</v>
      </c>
      <c r="CM19" s="90">
        <f t="shared" si="46"/>
        <v>1097111</v>
      </c>
      <c r="CN19" s="90">
        <f>CP19+CR19+CT19+CV19</f>
        <v>1090521</v>
      </c>
      <c r="CO19" s="90">
        <v>771510</v>
      </c>
      <c r="CP19" s="90">
        <v>795238</v>
      </c>
      <c r="CQ19" s="90">
        <v>406939</v>
      </c>
      <c r="CR19" s="90">
        <v>387013</v>
      </c>
      <c r="CS19" s="90"/>
      <c r="CT19" s="90"/>
      <c r="CU19" s="90">
        <v>-81338</v>
      </c>
      <c r="CV19" s="90">
        <v>-91730</v>
      </c>
      <c r="CW19" s="90">
        <f t="shared" si="49"/>
        <v>17735</v>
      </c>
      <c r="CX19" s="90">
        <f t="shared" si="50"/>
        <v>2072</v>
      </c>
      <c r="CY19" s="90">
        <v>17038</v>
      </c>
      <c r="CZ19" s="90">
        <v>1375</v>
      </c>
      <c r="DA19" s="90">
        <v>0</v>
      </c>
      <c r="DB19" s="90">
        <v>0</v>
      </c>
      <c r="DC19" s="90">
        <v>697</v>
      </c>
      <c r="DD19" s="90">
        <v>697</v>
      </c>
      <c r="DE19" s="90">
        <f t="shared" si="52"/>
        <v>3493575</v>
      </c>
      <c r="DF19" s="90">
        <f t="shared" si="53"/>
        <v>2798614</v>
      </c>
      <c r="DG19" s="90">
        <f>DI19+EK19</f>
        <v>1634280</v>
      </c>
      <c r="DH19" s="90">
        <f t="shared" si="55"/>
        <v>1218414</v>
      </c>
      <c r="DI19" s="90">
        <f t="shared" si="11"/>
        <v>765059</v>
      </c>
      <c r="DJ19" s="90">
        <f t="shared" si="12"/>
        <v>588165</v>
      </c>
      <c r="DK19" s="90">
        <v>316966</v>
      </c>
      <c r="DL19" s="90">
        <v>320727</v>
      </c>
      <c r="DM19" s="86">
        <v>0</v>
      </c>
      <c r="DN19" s="86">
        <v>0</v>
      </c>
      <c r="DO19" s="86">
        <v>0</v>
      </c>
      <c r="DP19" s="86">
        <v>0</v>
      </c>
      <c r="DQ19" s="90">
        <v>187215</v>
      </c>
      <c r="DR19" s="90">
        <v>97190</v>
      </c>
      <c r="DS19" s="90">
        <v>63483</v>
      </c>
      <c r="DT19" s="90">
        <v>51026</v>
      </c>
      <c r="DU19" s="90">
        <v>13500</v>
      </c>
      <c r="DV19" s="90">
        <v>35333</v>
      </c>
      <c r="DW19" s="90">
        <v>78319</v>
      </c>
      <c r="DX19" s="90">
        <v>20018</v>
      </c>
      <c r="DY19" s="90">
        <v>16698</v>
      </c>
      <c r="DZ19" s="90">
        <v>25789</v>
      </c>
      <c r="EA19" s="85">
        <f t="shared" si="14"/>
        <v>0</v>
      </c>
      <c r="EB19" s="85">
        <f t="shared" si="15"/>
        <v>0</v>
      </c>
      <c r="EC19" s="90">
        <v>0</v>
      </c>
      <c r="ED19" s="90">
        <v>0</v>
      </c>
      <c r="EE19" s="90">
        <v>5440</v>
      </c>
      <c r="EF19" s="90">
        <v>2100</v>
      </c>
      <c r="EG19" s="86">
        <v>0</v>
      </c>
      <c r="EH19" s="86">
        <v>0</v>
      </c>
      <c r="EI19" s="90">
        <v>83438</v>
      </c>
      <c r="EJ19" s="90">
        <v>35982</v>
      </c>
      <c r="EK19" s="90">
        <f t="shared" si="65"/>
        <v>869221</v>
      </c>
      <c r="EL19" s="90">
        <f t="shared" si="65"/>
        <v>630249</v>
      </c>
      <c r="EM19" s="86">
        <v>0</v>
      </c>
      <c r="EN19" s="86">
        <v>0</v>
      </c>
      <c r="EO19" s="86">
        <v>0</v>
      </c>
      <c r="EP19" s="86">
        <v>0</v>
      </c>
      <c r="EQ19" s="90">
        <v>516904</v>
      </c>
      <c r="ER19" s="90">
        <v>399378</v>
      </c>
      <c r="ES19" s="90">
        <v>147414</v>
      </c>
      <c r="ET19" s="90">
        <v>68435</v>
      </c>
      <c r="EU19" s="86">
        <v>0</v>
      </c>
      <c r="EV19" s="86">
        <v>0</v>
      </c>
      <c r="EW19" s="90">
        <v>0</v>
      </c>
      <c r="EX19" s="90">
        <v>0</v>
      </c>
      <c r="EY19" s="90">
        <v>0</v>
      </c>
      <c r="EZ19" s="90">
        <v>0</v>
      </c>
      <c r="FA19" s="90">
        <v>0</v>
      </c>
      <c r="FB19" s="90">
        <v>0</v>
      </c>
      <c r="FC19" s="90">
        <v>0</v>
      </c>
      <c r="FD19" s="86">
        <v>0</v>
      </c>
      <c r="FE19" s="90">
        <v>192778</v>
      </c>
      <c r="FF19" s="90">
        <v>160743</v>
      </c>
      <c r="FG19" s="90">
        <v>12125</v>
      </c>
      <c r="FH19" s="90">
        <v>1693</v>
      </c>
      <c r="FI19" s="90">
        <f t="shared" si="59"/>
        <v>1859295</v>
      </c>
      <c r="FJ19" s="90">
        <f t="shared" si="60"/>
        <v>1580200</v>
      </c>
      <c r="FK19" s="90">
        <f t="shared" si="17"/>
        <v>1859295</v>
      </c>
      <c r="FL19" s="90">
        <f t="shared" si="18"/>
        <v>1580200</v>
      </c>
      <c r="FM19" s="90">
        <v>1453932</v>
      </c>
      <c r="FN19" s="90">
        <v>1371008</v>
      </c>
      <c r="FO19" s="86">
        <v>0</v>
      </c>
      <c r="FP19" s="86">
        <v>0</v>
      </c>
      <c r="FQ19" s="86">
        <v>0</v>
      </c>
      <c r="FR19" s="86">
        <v>0</v>
      </c>
      <c r="FS19" s="86">
        <v>0</v>
      </c>
      <c r="FT19" s="86">
        <v>0</v>
      </c>
      <c r="FU19" s="86">
        <v>0</v>
      </c>
      <c r="FV19" s="86">
        <v>0</v>
      </c>
      <c r="FW19" s="86">
        <v>0</v>
      </c>
      <c r="FX19" s="86">
        <v>0</v>
      </c>
      <c r="FY19" s="90"/>
      <c r="FZ19" s="90">
        <v>57465</v>
      </c>
      <c r="GA19" s="90">
        <v>0</v>
      </c>
      <c r="GB19" s="90">
        <v>0</v>
      </c>
      <c r="GC19" s="90">
        <v>0</v>
      </c>
      <c r="GD19" s="90">
        <v>0</v>
      </c>
      <c r="GE19" s="90">
        <v>59499</v>
      </c>
      <c r="GF19" s="90"/>
      <c r="GG19" s="90"/>
      <c r="GH19" s="90"/>
      <c r="GI19" s="90">
        <v>345864</v>
      </c>
      <c r="GJ19" s="90">
        <v>151727</v>
      </c>
      <c r="GK19" s="90">
        <f t="shared" si="66"/>
        <v>0</v>
      </c>
      <c r="GL19" s="90">
        <f t="shared" si="66"/>
        <v>0</v>
      </c>
      <c r="GM19" s="90">
        <v>0</v>
      </c>
      <c r="GN19" s="90">
        <v>0</v>
      </c>
      <c r="GO19" s="90">
        <v>0</v>
      </c>
      <c r="GP19" s="90">
        <v>0</v>
      </c>
      <c r="GQ19" s="90">
        <v>0</v>
      </c>
      <c r="GR19" s="90">
        <v>0</v>
      </c>
      <c r="GS19" s="90">
        <v>0</v>
      </c>
      <c r="GT19" s="90">
        <v>0</v>
      </c>
      <c r="GU19" s="90">
        <v>0</v>
      </c>
      <c r="GV19" s="90">
        <v>0</v>
      </c>
      <c r="GW19" s="90">
        <v>0</v>
      </c>
      <c r="GX19" s="90">
        <v>0</v>
      </c>
      <c r="GY19" s="90">
        <v>0</v>
      </c>
      <c r="GZ19" s="90">
        <v>0</v>
      </c>
      <c r="HA19" s="90">
        <v>0</v>
      </c>
      <c r="HB19" s="90">
        <v>0</v>
      </c>
      <c r="HC19" s="78">
        <f t="shared" si="21"/>
        <v>0</v>
      </c>
      <c r="HD19" s="78">
        <f t="shared" si="22"/>
        <v>0</v>
      </c>
      <c r="HE19" s="94"/>
      <c r="HF19" s="20"/>
      <c r="HG19" s="20"/>
      <c r="HH19" s="13">
        <f>C19-DE19</f>
        <v>0</v>
      </c>
      <c r="HI19" s="13">
        <f>D19-DF19</f>
        <v>0</v>
      </c>
    </row>
    <row r="20" spans="1:213" s="8" customFormat="1" ht="17.25" customHeight="1">
      <c r="A20" s="91">
        <v>4</v>
      </c>
      <c r="B20" s="92" t="s">
        <v>188</v>
      </c>
      <c r="C20" s="90">
        <f t="shared" si="23"/>
        <v>7577310</v>
      </c>
      <c r="D20" s="90">
        <f t="shared" si="24"/>
        <v>7144375</v>
      </c>
      <c r="E20" s="90">
        <f t="shared" si="25"/>
        <v>1345162</v>
      </c>
      <c r="F20" s="90">
        <f t="shared" si="26"/>
        <v>1267917</v>
      </c>
      <c r="G20" s="90">
        <f aca="true" t="shared" si="67" ref="G20:H26">SUM(I20+K20)</f>
        <v>403855</v>
      </c>
      <c r="H20" s="90">
        <f t="shared" si="67"/>
        <v>514074</v>
      </c>
      <c r="I20" s="90">
        <v>173855</v>
      </c>
      <c r="J20" s="90">
        <v>83765</v>
      </c>
      <c r="K20" s="90">
        <v>230000</v>
      </c>
      <c r="L20" s="90">
        <v>430309</v>
      </c>
      <c r="M20" s="90">
        <f aca="true" t="shared" si="68" ref="M20:M26">SUM(O20+Q20)</f>
        <v>262807</v>
      </c>
      <c r="N20" s="90">
        <f t="shared" si="28"/>
        <v>165000</v>
      </c>
      <c r="O20" s="90">
        <v>262807</v>
      </c>
      <c r="P20" s="90">
        <v>165000</v>
      </c>
      <c r="Q20" s="86">
        <f t="shared" si="63"/>
        <v>0</v>
      </c>
      <c r="R20" s="86">
        <v>0</v>
      </c>
      <c r="S20" s="90">
        <f t="shared" si="29"/>
        <v>280977</v>
      </c>
      <c r="T20" s="90">
        <f t="shared" si="30"/>
        <v>292838</v>
      </c>
      <c r="U20" s="90">
        <v>168351</v>
      </c>
      <c r="V20" s="90">
        <v>100526</v>
      </c>
      <c r="W20" s="90">
        <v>31255</v>
      </c>
      <c r="X20" s="90">
        <v>108833</v>
      </c>
      <c r="Y20" s="104">
        <v>0</v>
      </c>
      <c r="Z20" s="90">
        <v>0</v>
      </c>
      <c r="AA20" s="90">
        <v>0</v>
      </c>
      <c r="AB20" s="90">
        <v>0</v>
      </c>
      <c r="AC20" s="90">
        <v>92838</v>
      </c>
      <c r="AD20" s="90">
        <v>94665</v>
      </c>
      <c r="AE20" s="90">
        <v>-11467</v>
      </c>
      <c r="AF20" s="90">
        <v>-11186</v>
      </c>
      <c r="AG20" s="90">
        <f t="shared" si="32"/>
        <v>330664</v>
      </c>
      <c r="AH20" s="90">
        <f t="shared" si="33"/>
        <v>253383</v>
      </c>
      <c r="AI20" s="90">
        <v>330664</v>
      </c>
      <c r="AJ20" s="90">
        <v>254085</v>
      </c>
      <c r="AK20" s="90">
        <v>0</v>
      </c>
      <c r="AL20" s="90">
        <v>-702</v>
      </c>
      <c r="AM20" s="90">
        <f t="shared" si="34"/>
        <v>66859</v>
      </c>
      <c r="AN20" s="90">
        <f t="shared" si="35"/>
        <v>42622</v>
      </c>
      <c r="AO20" s="90">
        <v>3319</v>
      </c>
      <c r="AP20" s="90">
        <v>2590</v>
      </c>
      <c r="AQ20" s="90">
        <v>52918</v>
      </c>
      <c r="AR20" s="90">
        <v>32128</v>
      </c>
      <c r="AS20" s="90">
        <v>2701</v>
      </c>
      <c r="AT20" s="90">
        <v>0</v>
      </c>
      <c r="AU20" s="90">
        <v>7921</v>
      </c>
      <c r="AV20" s="90">
        <v>7904</v>
      </c>
      <c r="AW20" s="90">
        <f t="shared" si="3"/>
        <v>6232148</v>
      </c>
      <c r="AX20" s="90">
        <f t="shared" si="3"/>
        <v>5876458</v>
      </c>
      <c r="AY20" s="90">
        <f aca="true" t="shared" si="69" ref="AY20:AZ26">SUM(BA20,BC20,BE20,BG20,BI20)</f>
        <v>143073</v>
      </c>
      <c r="AZ20" s="90">
        <f t="shared" si="37"/>
        <v>161683</v>
      </c>
      <c r="BA20" s="90">
        <v>0</v>
      </c>
      <c r="BB20" s="90">
        <v>191</v>
      </c>
      <c r="BC20" s="90">
        <v>0</v>
      </c>
      <c r="BD20" s="90">
        <v>0</v>
      </c>
      <c r="BE20" s="90">
        <v>0</v>
      </c>
      <c r="BF20" s="90">
        <v>0</v>
      </c>
      <c r="BG20" s="90">
        <v>143073</v>
      </c>
      <c r="BH20" s="90">
        <v>161492</v>
      </c>
      <c r="BI20" s="90">
        <v>0</v>
      </c>
      <c r="BJ20" s="90">
        <v>0</v>
      </c>
      <c r="BK20" s="90">
        <f t="shared" si="5"/>
        <v>5068178</v>
      </c>
      <c r="BL20" s="90">
        <f t="shared" si="6"/>
        <v>4700343</v>
      </c>
      <c r="BM20" s="90">
        <f t="shared" si="39"/>
        <v>3607365</v>
      </c>
      <c r="BN20" s="90">
        <f t="shared" si="40"/>
        <v>2537681</v>
      </c>
      <c r="BO20" s="90">
        <v>8705546</v>
      </c>
      <c r="BP20" s="90">
        <v>6644809</v>
      </c>
      <c r="BQ20" s="90">
        <v>-5098181</v>
      </c>
      <c r="BR20" s="90">
        <v>-4107128</v>
      </c>
      <c r="BS20" s="90">
        <f t="shared" si="41"/>
        <v>38</v>
      </c>
      <c r="BT20" s="90">
        <f t="shared" si="42"/>
        <v>0</v>
      </c>
      <c r="BU20" s="90">
        <v>40</v>
      </c>
      <c r="BV20" s="90">
        <v>0</v>
      </c>
      <c r="BW20" s="90">
        <v>-2</v>
      </c>
      <c r="BX20" s="90">
        <v>0</v>
      </c>
      <c r="BY20" s="90">
        <f t="shared" si="43"/>
        <v>60034</v>
      </c>
      <c r="BZ20" s="90">
        <f t="shared" si="44"/>
        <v>17746</v>
      </c>
      <c r="CA20" s="90">
        <v>83700</v>
      </c>
      <c r="CB20" s="90">
        <v>36128</v>
      </c>
      <c r="CC20" s="86">
        <v>-23666</v>
      </c>
      <c r="CD20" s="86">
        <v>-18382</v>
      </c>
      <c r="CE20" s="90">
        <v>1400741</v>
      </c>
      <c r="CF20" s="90">
        <v>2144916</v>
      </c>
      <c r="CG20" s="90"/>
      <c r="CH20" s="90">
        <f t="shared" si="8"/>
        <v>0</v>
      </c>
      <c r="CI20" s="90">
        <v>0</v>
      </c>
      <c r="CJ20" s="90">
        <v>0</v>
      </c>
      <c r="CK20" s="90">
        <v>0</v>
      </c>
      <c r="CL20" s="90">
        <v>0</v>
      </c>
      <c r="CM20" s="90">
        <f t="shared" si="46"/>
        <v>1018375</v>
      </c>
      <c r="CN20" s="90">
        <f t="shared" si="47"/>
        <v>1011626</v>
      </c>
      <c r="CO20" s="90">
        <v>775196</v>
      </c>
      <c r="CP20" s="90">
        <v>813462</v>
      </c>
      <c r="CQ20" s="90">
        <v>111208</v>
      </c>
      <c r="CR20" s="90">
        <v>47458</v>
      </c>
      <c r="CS20" s="90">
        <v>131971</v>
      </c>
      <c r="CT20" s="90">
        <v>150706</v>
      </c>
      <c r="CU20" s="90">
        <v>0</v>
      </c>
      <c r="CV20" s="90">
        <v>0</v>
      </c>
      <c r="CW20" s="90">
        <f t="shared" si="49"/>
        <v>2522</v>
      </c>
      <c r="CX20" s="90">
        <f t="shared" si="50"/>
        <v>2806</v>
      </c>
      <c r="CY20" s="90">
        <v>87</v>
      </c>
      <c r="CZ20" s="90">
        <v>371</v>
      </c>
      <c r="DA20" s="90">
        <v>2435</v>
      </c>
      <c r="DB20" s="90">
        <v>2435</v>
      </c>
      <c r="DC20" s="90">
        <v>0</v>
      </c>
      <c r="DD20" s="90">
        <v>0</v>
      </c>
      <c r="DE20" s="90">
        <f t="shared" si="52"/>
        <v>7577310</v>
      </c>
      <c r="DF20" s="90">
        <f t="shared" si="53"/>
        <v>7144375</v>
      </c>
      <c r="DG20" s="90">
        <f t="shared" si="54"/>
        <v>2357377</v>
      </c>
      <c r="DH20" s="90">
        <f t="shared" si="55"/>
        <v>2454995</v>
      </c>
      <c r="DI20" s="90">
        <f t="shared" si="11"/>
        <v>512190</v>
      </c>
      <c r="DJ20" s="90">
        <f t="shared" si="12"/>
        <v>419441</v>
      </c>
      <c r="DK20" s="90"/>
      <c r="DL20" s="90"/>
      <c r="DM20" s="86">
        <v>0</v>
      </c>
      <c r="DN20" s="86">
        <v>0</v>
      </c>
      <c r="DO20" s="86">
        <v>0</v>
      </c>
      <c r="DP20" s="86">
        <v>0</v>
      </c>
      <c r="DQ20" s="90">
        <v>222884</v>
      </c>
      <c r="DR20" s="90">
        <v>187626</v>
      </c>
      <c r="DS20" s="90">
        <v>2125</v>
      </c>
      <c r="DT20" s="90">
        <v>302</v>
      </c>
      <c r="DU20" s="90">
        <v>110313</v>
      </c>
      <c r="DV20" s="90">
        <v>90242</v>
      </c>
      <c r="DW20" s="90">
        <v>35347</v>
      </c>
      <c r="DX20" s="90">
        <v>61164</v>
      </c>
      <c r="DY20" s="90">
        <v>162</v>
      </c>
      <c r="DZ20" s="90">
        <v>86</v>
      </c>
      <c r="EA20" s="85">
        <f t="shared" si="14"/>
        <v>0</v>
      </c>
      <c r="EB20" s="85">
        <f t="shared" si="15"/>
        <v>0</v>
      </c>
      <c r="EC20" s="90">
        <v>0</v>
      </c>
      <c r="ED20" s="90">
        <v>0</v>
      </c>
      <c r="EE20" s="90">
        <v>102847</v>
      </c>
      <c r="EF20" s="90">
        <v>61967</v>
      </c>
      <c r="EG20" s="86">
        <v>0</v>
      </c>
      <c r="EH20" s="86">
        <v>0</v>
      </c>
      <c r="EI20" s="90">
        <v>38512</v>
      </c>
      <c r="EJ20" s="90">
        <v>18054</v>
      </c>
      <c r="EK20" s="90">
        <f aca="true" t="shared" si="70" ref="EK20:EK33">EM20+EO20+EQ20+ES20+EY20+FA20+FC20+FE20+FG20</f>
        <v>1845187</v>
      </c>
      <c r="EL20" s="90">
        <f aca="true" t="shared" si="71" ref="EL20:EL33">EN20+EP20+ER20+ET20+EZ20+FB20+FD20+FF20+FH20</f>
        <v>2035554</v>
      </c>
      <c r="EM20" s="90">
        <v>126243</v>
      </c>
      <c r="EN20" s="90">
        <v>121584</v>
      </c>
      <c r="EO20" s="86">
        <v>0</v>
      </c>
      <c r="EP20" s="86">
        <v>0</v>
      </c>
      <c r="EQ20" s="90">
        <v>707555</v>
      </c>
      <c r="ER20" s="90">
        <v>739644</v>
      </c>
      <c r="ES20" s="90">
        <v>1007789</v>
      </c>
      <c r="ET20" s="90">
        <v>1170726</v>
      </c>
      <c r="EU20" s="86">
        <v>0</v>
      </c>
      <c r="EV20" s="86">
        <v>0</v>
      </c>
      <c r="EW20" s="90">
        <v>0</v>
      </c>
      <c r="EX20" s="90">
        <v>0</v>
      </c>
      <c r="EY20" s="90">
        <v>0</v>
      </c>
      <c r="EZ20" s="90">
        <v>0</v>
      </c>
      <c r="FA20" s="90">
        <v>0</v>
      </c>
      <c r="FB20" s="90">
        <v>0</v>
      </c>
      <c r="FC20" s="90">
        <v>0</v>
      </c>
      <c r="FD20" s="86">
        <v>0</v>
      </c>
      <c r="FE20" s="90"/>
      <c r="FF20" s="90"/>
      <c r="FG20" s="90">
        <v>3600</v>
      </c>
      <c r="FH20" s="90">
        <v>3600</v>
      </c>
      <c r="FI20" s="90">
        <f t="shared" si="59"/>
        <v>5219933</v>
      </c>
      <c r="FJ20" s="90">
        <f t="shared" si="60"/>
        <v>4689380</v>
      </c>
      <c r="FK20" s="90">
        <f t="shared" si="17"/>
        <v>5166945</v>
      </c>
      <c r="FL20" s="90">
        <f t="shared" si="18"/>
        <v>4688284</v>
      </c>
      <c r="FM20" s="90">
        <v>4788801</v>
      </c>
      <c r="FN20" s="90">
        <v>4117952</v>
      </c>
      <c r="FO20" s="86">
        <v>0</v>
      </c>
      <c r="FP20" s="86">
        <v>0</v>
      </c>
      <c r="FQ20" s="86">
        <v>0</v>
      </c>
      <c r="FR20" s="86">
        <v>0</v>
      </c>
      <c r="FS20" s="86">
        <v>0</v>
      </c>
      <c r="FT20" s="86">
        <v>0</v>
      </c>
      <c r="FU20" s="86">
        <v>0</v>
      </c>
      <c r="FV20" s="86">
        <v>0</v>
      </c>
      <c r="FW20" s="90">
        <v>7210</v>
      </c>
      <c r="FX20" s="90">
        <v>7690</v>
      </c>
      <c r="FY20" s="90">
        <v>154840</v>
      </c>
      <c r="FZ20" s="90">
        <v>102785</v>
      </c>
      <c r="GA20" s="90">
        <v>0</v>
      </c>
      <c r="GB20" s="90">
        <v>0</v>
      </c>
      <c r="GC20" s="90">
        <v>463</v>
      </c>
      <c r="GD20" s="90">
        <v>0</v>
      </c>
      <c r="GE20" s="90">
        <v>83943</v>
      </c>
      <c r="GF20" s="90">
        <v>36549</v>
      </c>
      <c r="GG20" s="90">
        <v>30696</v>
      </c>
      <c r="GH20" s="90">
        <v>0</v>
      </c>
      <c r="GI20" s="90">
        <v>100992</v>
      </c>
      <c r="GJ20" s="90">
        <v>423308</v>
      </c>
      <c r="GK20" s="90">
        <f aca="true" t="shared" si="72" ref="GK20:GL27">GM20+GO20</f>
        <v>52988</v>
      </c>
      <c r="GL20" s="90">
        <f t="shared" si="72"/>
        <v>1096</v>
      </c>
      <c r="GM20" s="90">
        <v>52988</v>
      </c>
      <c r="GN20" s="90">
        <v>1096</v>
      </c>
      <c r="GO20" s="90">
        <v>0</v>
      </c>
      <c r="GP20" s="90">
        <v>0</v>
      </c>
      <c r="GQ20" s="90">
        <v>0</v>
      </c>
      <c r="GR20" s="90">
        <v>0</v>
      </c>
      <c r="GS20" s="90">
        <v>0</v>
      </c>
      <c r="GT20" s="90">
        <v>0</v>
      </c>
      <c r="GU20" s="90">
        <v>0</v>
      </c>
      <c r="GV20" s="90">
        <v>0</v>
      </c>
      <c r="GW20" s="90">
        <v>0</v>
      </c>
      <c r="GX20" s="90">
        <v>0</v>
      </c>
      <c r="GY20" s="90">
        <v>0</v>
      </c>
      <c r="GZ20" s="90">
        <v>0</v>
      </c>
      <c r="HA20" s="90">
        <v>0</v>
      </c>
      <c r="HB20" s="90">
        <v>0</v>
      </c>
      <c r="HC20" s="78">
        <f t="shared" si="21"/>
        <v>0</v>
      </c>
      <c r="HD20" s="78">
        <f t="shared" si="22"/>
        <v>0</v>
      </c>
      <c r="HE20" s="94"/>
    </row>
    <row r="21" spans="1:213" s="14" customFormat="1" ht="23.25" customHeight="1">
      <c r="A21" s="91">
        <v>5</v>
      </c>
      <c r="B21" s="97" t="s">
        <v>189</v>
      </c>
      <c r="C21" s="90">
        <f t="shared" si="23"/>
        <v>3812462</v>
      </c>
      <c r="D21" s="90">
        <f t="shared" si="24"/>
        <v>4031989</v>
      </c>
      <c r="E21" s="90">
        <f t="shared" si="25"/>
        <v>1831481</v>
      </c>
      <c r="F21" s="90">
        <f t="shared" si="26"/>
        <v>2461971</v>
      </c>
      <c r="G21" s="90">
        <f t="shared" si="67"/>
        <v>216123</v>
      </c>
      <c r="H21" s="90">
        <f t="shared" si="67"/>
        <v>800451</v>
      </c>
      <c r="I21" s="90">
        <v>216123</v>
      </c>
      <c r="J21" s="90">
        <v>68759</v>
      </c>
      <c r="K21" s="86">
        <v>0</v>
      </c>
      <c r="L21" s="90">
        <v>731692</v>
      </c>
      <c r="M21" s="90">
        <f t="shared" si="68"/>
        <v>350000</v>
      </c>
      <c r="N21" s="90">
        <f t="shared" si="28"/>
        <v>429408</v>
      </c>
      <c r="O21" s="90">
        <v>350000</v>
      </c>
      <c r="P21" s="90">
        <v>429408</v>
      </c>
      <c r="Q21" s="86">
        <f t="shared" si="63"/>
        <v>0</v>
      </c>
      <c r="R21" s="86">
        <v>0</v>
      </c>
      <c r="S21" s="90">
        <f t="shared" si="29"/>
        <v>442753</v>
      </c>
      <c r="T21" s="90">
        <f t="shared" si="30"/>
        <v>540089</v>
      </c>
      <c r="U21" s="90">
        <v>247563</v>
      </c>
      <c r="V21" s="90">
        <v>314612</v>
      </c>
      <c r="W21" s="90">
        <v>79460</v>
      </c>
      <c r="X21" s="90">
        <v>89259</v>
      </c>
      <c r="Y21" s="104">
        <v>0</v>
      </c>
      <c r="Z21" s="90">
        <v>0</v>
      </c>
      <c r="AA21" s="90">
        <v>0</v>
      </c>
      <c r="AB21" s="90">
        <v>0</v>
      </c>
      <c r="AC21" s="90">
        <v>116022</v>
      </c>
      <c r="AD21" s="90">
        <v>136510</v>
      </c>
      <c r="AE21" s="90">
        <v>-292</v>
      </c>
      <c r="AF21" s="90">
        <v>-292</v>
      </c>
      <c r="AG21" s="90">
        <f t="shared" si="32"/>
        <v>796990</v>
      </c>
      <c r="AH21" s="90">
        <f t="shared" si="33"/>
        <v>671049</v>
      </c>
      <c r="AI21" s="90">
        <v>796990</v>
      </c>
      <c r="AJ21" s="90">
        <v>671049</v>
      </c>
      <c r="AK21" s="90">
        <v>0</v>
      </c>
      <c r="AL21" s="90">
        <v>0</v>
      </c>
      <c r="AM21" s="90">
        <f t="shared" si="34"/>
        <v>25615</v>
      </c>
      <c r="AN21" s="90">
        <f aca="true" t="shared" si="73" ref="AN21:AN26">SUM(AP21+AR21+AT21+AV21)</f>
        <v>20974</v>
      </c>
      <c r="AO21" s="90">
        <v>1293</v>
      </c>
      <c r="AP21" s="90">
        <v>3681</v>
      </c>
      <c r="AQ21" s="90">
        <v>15419</v>
      </c>
      <c r="AR21" s="90">
        <v>14820</v>
      </c>
      <c r="AS21" s="90">
        <v>6564</v>
      </c>
      <c r="AT21" s="90">
        <v>0</v>
      </c>
      <c r="AU21" s="90">
        <v>2339</v>
      </c>
      <c r="AV21" s="90">
        <v>2473</v>
      </c>
      <c r="AW21" s="90">
        <f t="shared" si="3"/>
        <v>1980981</v>
      </c>
      <c r="AX21" s="90">
        <f>AZ21+BL21+CH21+CN21+CX21</f>
        <v>1570018</v>
      </c>
      <c r="AY21" s="90">
        <f t="shared" si="69"/>
        <v>0</v>
      </c>
      <c r="AZ21" s="90">
        <f t="shared" si="37"/>
        <v>0</v>
      </c>
      <c r="BA21" s="90">
        <v>0</v>
      </c>
      <c r="BB21" s="90">
        <v>0</v>
      </c>
      <c r="BC21" s="90">
        <v>0</v>
      </c>
      <c r="BD21" s="90">
        <v>0</v>
      </c>
      <c r="BE21" s="90">
        <v>0</v>
      </c>
      <c r="BF21" s="90">
        <v>0</v>
      </c>
      <c r="BG21" s="90">
        <v>0</v>
      </c>
      <c r="BH21" s="90">
        <v>0</v>
      </c>
      <c r="BI21" s="90">
        <v>0</v>
      </c>
      <c r="BJ21" s="90">
        <v>0</v>
      </c>
      <c r="BK21" s="90">
        <f t="shared" si="5"/>
        <v>855457</v>
      </c>
      <c r="BL21" s="90">
        <f t="shared" si="6"/>
        <v>589118</v>
      </c>
      <c r="BM21" s="90">
        <f t="shared" si="39"/>
        <v>136205</v>
      </c>
      <c r="BN21" s="90">
        <f t="shared" si="40"/>
        <v>152220</v>
      </c>
      <c r="BO21" s="90">
        <v>457601</v>
      </c>
      <c r="BP21" s="90">
        <v>458882</v>
      </c>
      <c r="BQ21" s="90">
        <v>-321396</v>
      </c>
      <c r="BR21" s="90">
        <v>-306662</v>
      </c>
      <c r="BS21" s="90">
        <f t="shared" si="41"/>
        <v>0</v>
      </c>
      <c r="BT21" s="90">
        <f t="shared" si="42"/>
        <v>0</v>
      </c>
      <c r="BU21" s="86">
        <v>0</v>
      </c>
      <c r="BV21" s="86">
        <v>0</v>
      </c>
      <c r="BW21" s="86">
        <v>0</v>
      </c>
      <c r="BX21" s="86">
        <v>0</v>
      </c>
      <c r="BY21" s="90">
        <f t="shared" si="43"/>
        <v>699</v>
      </c>
      <c r="BZ21" s="90">
        <f t="shared" si="44"/>
        <v>1188</v>
      </c>
      <c r="CA21" s="90">
        <v>5659</v>
      </c>
      <c r="CB21" s="90">
        <v>5639</v>
      </c>
      <c r="CC21" s="86">
        <v>-4960</v>
      </c>
      <c r="CD21" s="86">
        <v>-4451</v>
      </c>
      <c r="CE21" s="90">
        <v>718553</v>
      </c>
      <c r="CF21" s="90">
        <v>435710</v>
      </c>
      <c r="CG21" s="90"/>
      <c r="CH21" s="90">
        <f t="shared" si="8"/>
        <v>0</v>
      </c>
      <c r="CI21" s="90">
        <v>0</v>
      </c>
      <c r="CJ21" s="90">
        <v>0</v>
      </c>
      <c r="CK21" s="90">
        <v>0</v>
      </c>
      <c r="CL21" s="90">
        <v>0</v>
      </c>
      <c r="CM21" s="90">
        <f t="shared" si="46"/>
        <v>1064133</v>
      </c>
      <c r="CN21" s="90">
        <f t="shared" si="47"/>
        <v>920010</v>
      </c>
      <c r="CO21" s="90">
        <v>570915</v>
      </c>
      <c r="CP21" s="90">
        <v>558915</v>
      </c>
      <c r="CQ21" s="90">
        <v>387732</v>
      </c>
      <c r="CR21" s="90">
        <v>291732</v>
      </c>
      <c r="CS21" s="90">
        <v>139760</v>
      </c>
      <c r="CT21" s="90">
        <v>139304</v>
      </c>
      <c r="CU21" s="90">
        <v>-34274</v>
      </c>
      <c r="CV21" s="90">
        <v>-69941</v>
      </c>
      <c r="CW21" s="90">
        <f t="shared" si="49"/>
        <v>61391</v>
      </c>
      <c r="CX21" s="90">
        <f t="shared" si="50"/>
        <v>60890</v>
      </c>
      <c r="CY21" s="90">
        <v>61372</v>
      </c>
      <c r="CZ21" s="90">
        <v>60871</v>
      </c>
      <c r="DA21" s="90">
        <v>0</v>
      </c>
      <c r="DB21" s="90">
        <v>0</v>
      </c>
      <c r="DC21" s="90">
        <v>19</v>
      </c>
      <c r="DD21" s="90">
        <v>19</v>
      </c>
      <c r="DE21" s="90">
        <f t="shared" si="52"/>
        <v>3812462</v>
      </c>
      <c r="DF21" s="90">
        <f t="shared" si="53"/>
        <v>4031989</v>
      </c>
      <c r="DG21" s="90">
        <f t="shared" si="54"/>
        <v>1479368</v>
      </c>
      <c r="DH21" s="90">
        <f t="shared" si="55"/>
        <v>1684136</v>
      </c>
      <c r="DI21" s="90">
        <f t="shared" si="11"/>
        <v>1286960</v>
      </c>
      <c r="DJ21" s="90">
        <f t="shared" si="12"/>
        <v>1475312</v>
      </c>
      <c r="DK21" s="90">
        <v>634895</v>
      </c>
      <c r="DL21" s="90">
        <v>716879</v>
      </c>
      <c r="DM21" s="86">
        <v>0</v>
      </c>
      <c r="DN21" s="86">
        <v>0</v>
      </c>
      <c r="DO21" s="86">
        <v>0</v>
      </c>
      <c r="DP21" s="86">
        <v>0</v>
      </c>
      <c r="DQ21" s="90">
        <v>245993</v>
      </c>
      <c r="DR21" s="90">
        <v>220840</v>
      </c>
      <c r="DS21" s="90">
        <v>323</v>
      </c>
      <c r="DT21" s="90">
        <v>169</v>
      </c>
      <c r="DU21" s="90">
        <v>267255</v>
      </c>
      <c r="DV21" s="90">
        <v>307147</v>
      </c>
      <c r="DW21" s="90">
        <v>31686</v>
      </c>
      <c r="DX21" s="90">
        <v>59353</v>
      </c>
      <c r="DY21" s="90">
        <v>19445</v>
      </c>
      <c r="DZ21" s="90">
        <v>2504</v>
      </c>
      <c r="EA21" s="85">
        <f t="shared" si="14"/>
        <v>0</v>
      </c>
      <c r="EB21" s="85">
        <f t="shared" si="15"/>
        <v>0</v>
      </c>
      <c r="EC21" s="90">
        <v>0</v>
      </c>
      <c r="ED21" s="90">
        <v>0</v>
      </c>
      <c r="EE21" s="90">
        <v>40152</v>
      </c>
      <c r="EF21" s="90">
        <v>124156</v>
      </c>
      <c r="EG21" s="86">
        <v>0</v>
      </c>
      <c r="EH21" s="86">
        <v>0</v>
      </c>
      <c r="EI21" s="90">
        <v>47211</v>
      </c>
      <c r="EJ21" s="90">
        <v>44264</v>
      </c>
      <c r="EK21" s="90">
        <f t="shared" si="70"/>
        <v>192408</v>
      </c>
      <c r="EL21" s="90">
        <f t="shared" si="71"/>
        <v>208824</v>
      </c>
      <c r="EM21" s="86">
        <v>0</v>
      </c>
      <c r="EN21" s="86">
        <v>0</v>
      </c>
      <c r="EO21" s="86">
        <v>0</v>
      </c>
      <c r="EP21" s="86">
        <v>0</v>
      </c>
      <c r="EQ21" s="90"/>
      <c r="ER21" s="90">
        <v>2255</v>
      </c>
      <c r="ES21" s="90">
        <v>69337</v>
      </c>
      <c r="ET21" s="90">
        <v>89245</v>
      </c>
      <c r="EU21" s="86">
        <v>0</v>
      </c>
      <c r="EV21" s="86">
        <v>0</v>
      </c>
      <c r="EW21" s="90">
        <v>0</v>
      </c>
      <c r="EX21" s="90">
        <v>0</v>
      </c>
      <c r="EY21" s="90">
        <v>0</v>
      </c>
      <c r="EZ21" s="90">
        <v>0</v>
      </c>
      <c r="FA21" s="90">
        <v>0</v>
      </c>
      <c r="FB21" s="90">
        <v>0</v>
      </c>
      <c r="FC21" s="90">
        <v>0</v>
      </c>
      <c r="FD21" s="86">
        <v>0</v>
      </c>
      <c r="FE21" s="90"/>
      <c r="FF21" s="90"/>
      <c r="FG21" s="90">
        <v>123071</v>
      </c>
      <c r="FH21" s="90">
        <v>117324</v>
      </c>
      <c r="FI21" s="90">
        <f t="shared" si="59"/>
        <v>2333094</v>
      </c>
      <c r="FJ21" s="90">
        <f t="shared" si="60"/>
        <v>2347853</v>
      </c>
      <c r="FK21" s="90">
        <f t="shared" si="17"/>
        <v>2294168</v>
      </c>
      <c r="FL21" s="90">
        <f t="shared" si="18"/>
        <v>2332153</v>
      </c>
      <c r="FM21" s="90">
        <v>1122547</v>
      </c>
      <c r="FN21" s="90">
        <v>1122547</v>
      </c>
      <c r="FO21" s="86">
        <v>0</v>
      </c>
      <c r="FP21" s="86">
        <v>0</v>
      </c>
      <c r="FQ21" s="86">
        <v>0</v>
      </c>
      <c r="FR21" s="86">
        <v>0</v>
      </c>
      <c r="FS21" s="86">
        <v>0</v>
      </c>
      <c r="FT21" s="86">
        <v>0</v>
      </c>
      <c r="FU21" s="86">
        <v>0</v>
      </c>
      <c r="FV21" s="86">
        <v>0</v>
      </c>
      <c r="FW21" s="86">
        <v>0</v>
      </c>
      <c r="FX21" s="86">
        <v>0</v>
      </c>
      <c r="FY21" s="90">
        <v>679874</v>
      </c>
      <c r="FZ21" s="90">
        <v>625439</v>
      </c>
      <c r="GA21" s="90">
        <v>0</v>
      </c>
      <c r="GB21" s="90">
        <v>0</v>
      </c>
      <c r="GC21" s="90">
        <v>0</v>
      </c>
      <c r="GD21" s="90">
        <v>0</v>
      </c>
      <c r="GE21" s="90">
        <v>490977</v>
      </c>
      <c r="GF21" s="90">
        <v>583478</v>
      </c>
      <c r="GG21" s="90">
        <v>47</v>
      </c>
      <c r="GH21" s="90">
        <v>47</v>
      </c>
      <c r="GI21" s="90">
        <v>723</v>
      </c>
      <c r="GJ21" s="90">
        <v>642</v>
      </c>
      <c r="GK21" s="90">
        <f t="shared" si="72"/>
        <v>38926</v>
      </c>
      <c r="GL21" s="90">
        <f t="shared" si="72"/>
        <v>15700</v>
      </c>
      <c r="GM21" s="90">
        <v>38926</v>
      </c>
      <c r="GN21" s="96">
        <v>15700</v>
      </c>
      <c r="GO21" s="90">
        <v>0</v>
      </c>
      <c r="GP21" s="90">
        <v>0</v>
      </c>
      <c r="GQ21" s="90">
        <v>0</v>
      </c>
      <c r="GR21" s="90">
        <v>0</v>
      </c>
      <c r="GS21" s="90">
        <v>0</v>
      </c>
      <c r="GT21" s="90">
        <v>0</v>
      </c>
      <c r="GU21" s="90">
        <v>0</v>
      </c>
      <c r="GV21" s="90">
        <v>0</v>
      </c>
      <c r="GW21" s="90">
        <v>0</v>
      </c>
      <c r="GX21" s="90">
        <v>0</v>
      </c>
      <c r="GY21" s="90">
        <v>0</v>
      </c>
      <c r="GZ21" s="90">
        <v>0</v>
      </c>
      <c r="HA21" s="90">
        <v>0</v>
      </c>
      <c r="HB21" s="90">
        <v>0</v>
      </c>
      <c r="HC21" s="78">
        <f t="shared" si="21"/>
        <v>0</v>
      </c>
      <c r="HD21" s="78">
        <f t="shared" si="22"/>
        <v>0</v>
      </c>
      <c r="HE21" s="98"/>
    </row>
    <row r="22" spans="1:220" s="7" customFormat="1" ht="17.25" customHeight="1">
      <c r="A22" s="99">
        <v>6</v>
      </c>
      <c r="B22" s="100" t="s">
        <v>190</v>
      </c>
      <c r="C22" s="90">
        <f>E22+AW22</f>
        <v>1661751</v>
      </c>
      <c r="D22" s="90">
        <f t="shared" si="24"/>
        <v>1574986</v>
      </c>
      <c r="E22" s="90">
        <f t="shared" si="25"/>
        <v>564550</v>
      </c>
      <c r="F22" s="90">
        <f t="shared" si="26"/>
        <v>512423</v>
      </c>
      <c r="G22" s="90">
        <f t="shared" si="67"/>
        <v>62155</v>
      </c>
      <c r="H22" s="90">
        <f t="shared" si="67"/>
        <v>97656</v>
      </c>
      <c r="I22" s="95">
        <v>62155</v>
      </c>
      <c r="J22" s="95">
        <v>87656</v>
      </c>
      <c r="K22" s="86">
        <v>0</v>
      </c>
      <c r="L22" s="95">
        <v>10000</v>
      </c>
      <c r="M22" s="90">
        <f t="shared" si="68"/>
        <v>81217</v>
      </c>
      <c r="N22" s="90">
        <f t="shared" si="28"/>
        <v>40000</v>
      </c>
      <c r="O22" s="95">
        <v>81217</v>
      </c>
      <c r="P22" s="95">
        <v>40000</v>
      </c>
      <c r="Q22" s="86">
        <f t="shared" si="63"/>
        <v>0</v>
      </c>
      <c r="R22" s="86">
        <v>0</v>
      </c>
      <c r="S22" s="90">
        <f t="shared" si="29"/>
        <v>211009</v>
      </c>
      <c r="T22" s="90">
        <f t="shared" si="30"/>
        <v>204996</v>
      </c>
      <c r="U22" s="95">
        <v>187352</v>
      </c>
      <c r="V22" s="95">
        <v>172553</v>
      </c>
      <c r="W22" s="95">
        <v>7948</v>
      </c>
      <c r="X22" s="95">
        <v>9942</v>
      </c>
      <c r="Y22" s="104">
        <v>0</v>
      </c>
      <c r="Z22" s="90">
        <v>0</v>
      </c>
      <c r="AA22" s="90">
        <v>0</v>
      </c>
      <c r="AB22" s="90">
        <v>0</v>
      </c>
      <c r="AC22" s="95">
        <v>20390</v>
      </c>
      <c r="AD22" s="95">
        <v>26029</v>
      </c>
      <c r="AE22" s="90">
        <v>-4681</v>
      </c>
      <c r="AF22" s="90">
        <v>-3528</v>
      </c>
      <c r="AG22" s="90">
        <f t="shared" si="32"/>
        <v>166027</v>
      </c>
      <c r="AH22" s="90">
        <f t="shared" si="33"/>
        <v>154799</v>
      </c>
      <c r="AI22" s="95">
        <v>168612</v>
      </c>
      <c r="AJ22" s="95">
        <v>156714</v>
      </c>
      <c r="AK22" s="90">
        <v>-2585</v>
      </c>
      <c r="AL22" s="90">
        <v>-1915</v>
      </c>
      <c r="AM22" s="90">
        <f t="shared" si="34"/>
        <v>44142</v>
      </c>
      <c r="AN22" s="90">
        <f t="shared" si="73"/>
        <v>14972</v>
      </c>
      <c r="AO22" s="95">
        <v>512</v>
      </c>
      <c r="AP22" s="95">
        <v>0</v>
      </c>
      <c r="AQ22" s="95">
        <v>6645</v>
      </c>
      <c r="AR22" s="95">
        <v>9970</v>
      </c>
      <c r="AS22" s="95">
        <v>35635</v>
      </c>
      <c r="AT22" s="95">
        <v>3027</v>
      </c>
      <c r="AU22" s="95">
        <v>1350</v>
      </c>
      <c r="AV22" s="95">
        <v>1975</v>
      </c>
      <c r="AW22" s="90">
        <f t="shared" si="3"/>
        <v>1097201</v>
      </c>
      <c r="AX22" s="90">
        <f t="shared" si="3"/>
        <v>1062563</v>
      </c>
      <c r="AY22" s="90">
        <f t="shared" si="69"/>
        <v>0</v>
      </c>
      <c r="AZ22" s="90">
        <f t="shared" si="69"/>
        <v>0</v>
      </c>
      <c r="BA22" s="90">
        <v>0</v>
      </c>
      <c r="BB22" s="90">
        <v>0</v>
      </c>
      <c r="BC22" s="90">
        <v>0</v>
      </c>
      <c r="BD22" s="90">
        <v>0</v>
      </c>
      <c r="BE22" s="90">
        <v>0</v>
      </c>
      <c r="BF22" s="90">
        <v>0</v>
      </c>
      <c r="BG22" s="90">
        <v>0</v>
      </c>
      <c r="BH22" s="90">
        <v>0</v>
      </c>
      <c r="BI22" s="90">
        <v>0</v>
      </c>
      <c r="BJ22" s="90">
        <v>0</v>
      </c>
      <c r="BK22" s="101">
        <f t="shared" si="5"/>
        <v>363614</v>
      </c>
      <c r="BL22" s="95">
        <f t="shared" si="6"/>
        <v>705756</v>
      </c>
      <c r="BM22" s="95">
        <f t="shared" si="39"/>
        <v>309567</v>
      </c>
      <c r="BN22" s="95">
        <f t="shared" si="40"/>
        <v>333103</v>
      </c>
      <c r="BO22" s="95">
        <v>714904</v>
      </c>
      <c r="BP22" s="95">
        <v>710639</v>
      </c>
      <c r="BQ22" s="90">
        <v>-405337</v>
      </c>
      <c r="BR22" s="90">
        <v>-377536</v>
      </c>
      <c r="BS22" s="90">
        <f t="shared" si="41"/>
        <v>0</v>
      </c>
      <c r="BT22" s="90">
        <f t="shared" si="42"/>
        <v>0</v>
      </c>
      <c r="BU22" s="86">
        <v>0</v>
      </c>
      <c r="BV22" s="86">
        <v>0</v>
      </c>
      <c r="BW22" s="86">
        <v>0</v>
      </c>
      <c r="BX22" s="86">
        <v>0</v>
      </c>
      <c r="BY22" s="95">
        <f t="shared" si="43"/>
        <v>4215</v>
      </c>
      <c r="BZ22" s="95">
        <f>CB22+CD22</f>
        <v>4225</v>
      </c>
      <c r="CA22" s="95">
        <v>4403</v>
      </c>
      <c r="CB22" s="95">
        <v>4403</v>
      </c>
      <c r="CC22" s="86">
        <v>-188</v>
      </c>
      <c r="CD22" s="86">
        <v>-178</v>
      </c>
      <c r="CE22" s="95">
        <v>49832</v>
      </c>
      <c r="CF22" s="95">
        <v>368428</v>
      </c>
      <c r="CG22" s="95">
        <f>CI22+CK22</f>
        <v>367284</v>
      </c>
      <c r="CH22" s="90">
        <f t="shared" si="8"/>
        <v>0</v>
      </c>
      <c r="CI22" s="95">
        <v>367284</v>
      </c>
      <c r="CJ22" s="90">
        <v>0</v>
      </c>
      <c r="CK22" s="90">
        <v>0</v>
      </c>
      <c r="CL22" s="90">
        <v>0</v>
      </c>
      <c r="CM22" s="95">
        <f t="shared" si="46"/>
        <v>313225</v>
      </c>
      <c r="CN22" s="95">
        <f>CP22+CR22+CT22+CV22</f>
        <v>300442</v>
      </c>
      <c r="CO22" s="95">
        <v>145808</v>
      </c>
      <c r="CP22" s="95">
        <v>145808</v>
      </c>
      <c r="CQ22" s="95">
        <v>129489</v>
      </c>
      <c r="CR22" s="95">
        <v>117414</v>
      </c>
      <c r="CS22" s="95">
        <v>88305</v>
      </c>
      <c r="CT22" s="95">
        <v>92997</v>
      </c>
      <c r="CU22" s="90">
        <v>-50377</v>
      </c>
      <c r="CV22" s="90">
        <v>-55777</v>
      </c>
      <c r="CW22" s="95">
        <f t="shared" si="49"/>
        <v>53078</v>
      </c>
      <c r="CX22" s="90">
        <f>CZ22+DB22+DD22</f>
        <v>56365</v>
      </c>
      <c r="CY22" s="95">
        <v>53008</v>
      </c>
      <c r="CZ22" s="95">
        <v>56300</v>
      </c>
      <c r="DA22" s="90">
        <v>0</v>
      </c>
      <c r="DB22" s="90">
        <v>0</v>
      </c>
      <c r="DC22" s="95">
        <v>70</v>
      </c>
      <c r="DD22" s="95">
        <v>65</v>
      </c>
      <c r="DE22" s="95">
        <f t="shared" si="52"/>
        <v>1661751</v>
      </c>
      <c r="DF22" s="95">
        <f t="shared" si="53"/>
        <v>1574986</v>
      </c>
      <c r="DG22" s="95">
        <f t="shared" si="54"/>
        <v>682428</v>
      </c>
      <c r="DH22" s="95">
        <f t="shared" si="55"/>
        <v>624211</v>
      </c>
      <c r="DI22" s="95">
        <f t="shared" si="11"/>
        <v>619820</v>
      </c>
      <c r="DJ22" s="95">
        <f t="shared" si="12"/>
        <v>579937</v>
      </c>
      <c r="DK22" s="95">
        <v>195282</v>
      </c>
      <c r="DL22" s="95">
        <v>162961</v>
      </c>
      <c r="DM22" s="86">
        <v>0</v>
      </c>
      <c r="DN22" s="86">
        <v>0</v>
      </c>
      <c r="DO22" s="86">
        <v>0</v>
      </c>
      <c r="DP22" s="86">
        <v>0</v>
      </c>
      <c r="DQ22" s="95">
        <v>62977</v>
      </c>
      <c r="DR22" s="95">
        <v>36681</v>
      </c>
      <c r="DS22" s="95">
        <v>2914</v>
      </c>
      <c r="DT22" s="95">
        <v>3647</v>
      </c>
      <c r="DU22" s="95">
        <v>7577</v>
      </c>
      <c r="DV22" s="95">
        <v>15580</v>
      </c>
      <c r="DW22" s="95">
        <v>8351</v>
      </c>
      <c r="DX22" s="90">
        <v>15513</v>
      </c>
      <c r="DY22" s="95">
        <v>3028</v>
      </c>
      <c r="DZ22" s="95">
        <v>2211</v>
      </c>
      <c r="EA22" s="85">
        <f t="shared" si="14"/>
        <v>0</v>
      </c>
      <c r="EB22" s="85">
        <f t="shared" si="15"/>
        <v>0</v>
      </c>
      <c r="EC22" s="90">
        <v>0</v>
      </c>
      <c r="ED22" s="90">
        <v>0</v>
      </c>
      <c r="EE22" s="95">
        <v>288724</v>
      </c>
      <c r="EF22" s="95">
        <v>287429</v>
      </c>
      <c r="EG22" s="86">
        <v>0</v>
      </c>
      <c r="EH22" s="86">
        <v>0</v>
      </c>
      <c r="EI22" s="95">
        <v>50967</v>
      </c>
      <c r="EJ22" s="95">
        <v>55915</v>
      </c>
      <c r="EK22" s="90">
        <f t="shared" si="70"/>
        <v>62608</v>
      </c>
      <c r="EL22" s="90">
        <f t="shared" si="71"/>
        <v>44274</v>
      </c>
      <c r="EM22" s="86">
        <v>0</v>
      </c>
      <c r="EN22" s="86">
        <v>0</v>
      </c>
      <c r="EO22" s="86">
        <v>0</v>
      </c>
      <c r="EP22" s="86">
        <v>0</v>
      </c>
      <c r="EQ22" s="95">
        <v>374</v>
      </c>
      <c r="ER22" s="95">
        <v>384</v>
      </c>
      <c r="ES22" s="95">
        <v>51302</v>
      </c>
      <c r="ET22" s="95">
        <v>35533</v>
      </c>
      <c r="EU22" s="86">
        <v>0</v>
      </c>
      <c r="EV22" s="86">
        <v>0</v>
      </c>
      <c r="EW22" s="90">
        <v>0</v>
      </c>
      <c r="EX22" s="90">
        <v>0</v>
      </c>
      <c r="EY22" s="90">
        <v>0</v>
      </c>
      <c r="EZ22" s="90">
        <v>0</v>
      </c>
      <c r="FA22" s="90">
        <v>0</v>
      </c>
      <c r="FB22" s="90">
        <v>0</v>
      </c>
      <c r="FC22" s="90">
        <v>0</v>
      </c>
      <c r="FD22" s="86">
        <v>0</v>
      </c>
      <c r="FE22" s="95"/>
      <c r="FF22" s="95"/>
      <c r="FG22" s="95">
        <v>10932</v>
      </c>
      <c r="FH22" s="95">
        <v>8357</v>
      </c>
      <c r="FI22" s="95">
        <f t="shared" si="59"/>
        <v>979323</v>
      </c>
      <c r="FJ22" s="95">
        <f t="shared" si="60"/>
        <v>950775</v>
      </c>
      <c r="FK22" s="95">
        <f t="shared" si="17"/>
        <v>979323</v>
      </c>
      <c r="FL22" s="95">
        <f t="shared" si="18"/>
        <v>950775</v>
      </c>
      <c r="FM22" s="95">
        <v>809776</v>
      </c>
      <c r="FN22" s="95">
        <v>809776</v>
      </c>
      <c r="FO22" s="86">
        <v>0</v>
      </c>
      <c r="FP22" s="86">
        <v>0</v>
      </c>
      <c r="FQ22" s="86">
        <v>0</v>
      </c>
      <c r="FR22" s="86">
        <v>0</v>
      </c>
      <c r="FS22" s="86">
        <v>0</v>
      </c>
      <c r="FT22" s="86">
        <v>0</v>
      </c>
      <c r="FU22" s="86">
        <v>0</v>
      </c>
      <c r="FV22" s="86">
        <v>0</v>
      </c>
      <c r="FW22" s="86">
        <v>0</v>
      </c>
      <c r="FX22" s="86">
        <v>0</v>
      </c>
      <c r="FY22" s="95">
        <v>39820</v>
      </c>
      <c r="FZ22" s="95">
        <v>16968</v>
      </c>
      <c r="GA22" s="90">
        <v>0</v>
      </c>
      <c r="GB22" s="90">
        <v>0</v>
      </c>
      <c r="GC22" s="90">
        <v>0</v>
      </c>
      <c r="GD22" s="90">
        <v>0</v>
      </c>
      <c r="GE22" s="95">
        <v>42156</v>
      </c>
      <c r="GF22" s="95">
        <v>40714</v>
      </c>
      <c r="GG22" s="95"/>
      <c r="GH22" s="95"/>
      <c r="GI22" s="95">
        <v>87571</v>
      </c>
      <c r="GJ22" s="95">
        <v>83317</v>
      </c>
      <c r="GK22" s="90">
        <f t="shared" si="72"/>
        <v>0</v>
      </c>
      <c r="GL22" s="90">
        <f t="shared" si="72"/>
        <v>0</v>
      </c>
      <c r="GM22" s="90">
        <v>0</v>
      </c>
      <c r="GN22" s="90">
        <v>0</v>
      </c>
      <c r="GO22" s="90">
        <v>0</v>
      </c>
      <c r="GP22" s="90">
        <v>0</v>
      </c>
      <c r="GQ22" s="90">
        <v>0</v>
      </c>
      <c r="GR22" s="90">
        <v>0</v>
      </c>
      <c r="GS22" s="90">
        <v>0</v>
      </c>
      <c r="GT22" s="90">
        <v>0</v>
      </c>
      <c r="GU22" s="90">
        <v>0</v>
      </c>
      <c r="GV22" s="90">
        <v>0</v>
      </c>
      <c r="GW22" s="95">
        <v>11057</v>
      </c>
      <c r="GX22" s="95">
        <v>9763</v>
      </c>
      <c r="GY22" s="95">
        <v>112511.99</v>
      </c>
      <c r="GZ22" s="95">
        <v>3317</v>
      </c>
      <c r="HA22" s="95"/>
      <c r="HB22" s="95"/>
      <c r="HC22" s="78">
        <f t="shared" si="21"/>
        <v>0</v>
      </c>
      <c r="HD22" s="78">
        <f t="shared" si="22"/>
        <v>0</v>
      </c>
      <c r="HE22" s="47"/>
      <c r="HF22" s="19"/>
      <c r="HG22" s="19"/>
      <c r="HH22" s="13">
        <f aca="true" t="shared" si="74" ref="HH22:HI24">C22-DE22</f>
        <v>0</v>
      </c>
      <c r="HI22" s="13">
        <f t="shared" si="74"/>
        <v>0</v>
      </c>
      <c r="HJ22" s="6"/>
      <c r="HK22" s="6"/>
      <c r="HL22" s="6"/>
    </row>
    <row r="23" spans="1:220" s="25" customFormat="1" ht="17.25" customHeight="1">
      <c r="A23" s="99">
        <v>7</v>
      </c>
      <c r="B23" s="100" t="s">
        <v>251</v>
      </c>
      <c r="C23" s="90">
        <f t="shared" si="23"/>
        <v>2396261</v>
      </c>
      <c r="D23" s="90">
        <f>F23+AX23</f>
        <v>2475878</v>
      </c>
      <c r="E23" s="90">
        <f t="shared" si="25"/>
        <v>994769</v>
      </c>
      <c r="F23" s="90">
        <f>H23+N23+T23+AH23+AN23</f>
        <v>1098508</v>
      </c>
      <c r="G23" s="90">
        <f>SUM(I23+K23)</f>
        <v>774687</v>
      </c>
      <c r="H23" s="90">
        <f>SUM(J23+L23)</f>
        <v>675415</v>
      </c>
      <c r="I23" s="95">
        <v>265966</v>
      </c>
      <c r="J23" s="95">
        <v>401226</v>
      </c>
      <c r="K23" s="95">
        <v>508721</v>
      </c>
      <c r="L23" s="95">
        <v>274189</v>
      </c>
      <c r="M23" s="90">
        <f>SUM(O23+Q23)</f>
        <v>18000</v>
      </c>
      <c r="N23" s="90">
        <f t="shared" si="28"/>
        <v>0</v>
      </c>
      <c r="O23" s="90">
        <v>18000</v>
      </c>
      <c r="P23" s="95">
        <v>0</v>
      </c>
      <c r="Q23" s="86">
        <f t="shared" si="63"/>
        <v>0</v>
      </c>
      <c r="R23" s="86">
        <v>0</v>
      </c>
      <c r="S23" s="90">
        <f>SUM(U23+W23+Y23+AA23+AC23+AE23)</f>
        <v>107164</v>
      </c>
      <c r="T23" s="90">
        <f>SUM(V23+X23+Z23+AB23+AD23+AF23)</f>
        <v>327663</v>
      </c>
      <c r="U23" s="95">
        <v>52660</v>
      </c>
      <c r="V23" s="95">
        <v>96062</v>
      </c>
      <c r="W23" s="95">
        <v>35663</v>
      </c>
      <c r="X23" s="95">
        <v>149106</v>
      </c>
      <c r="Y23" s="104">
        <v>0</v>
      </c>
      <c r="Z23" s="90">
        <v>0</v>
      </c>
      <c r="AA23" s="90">
        <v>0</v>
      </c>
      <c r="AB23" s="90">
        <v>0</v>
      </c>
      <c r="AC23" s="95">
        <v>27132</v>
      </c>
      <c r="AD23" s="95">
        <v>98190</v>
      </c>
      <c r="AE23" s="90">
        <v>-8291</v>
      </c>
      <c r="AF23" s="90">
        <v>-15695</v>
      </c>
      <c r="AG23" s="90">
        <f>SUM(AI23+AK23)</f>
        <v>92625</v>
      </c>
      <c r="AH23" s="90">
        <f>SUM(AJ23+AL23)</f>
        <v>81845</v>
      </c>
      <c r="AI23" s="95">
        <v>93345</v>
      </c>
      <c r="AJ23" s="95">
        <v>82613</v>
      </c>
      <c r="AK23" s="90">
        <v>-720</v>
      </c>
      <c r="AL23" s="90">
        <v>-768</v>
      </c>
      <c r="AM23" s="90">
        <f t="shared" si="34"/>
        <v>2293</v>
      </c>
      <c r="AN23" s="90">
        <f t="shared" si="73"/>
        <v>13585</v>
      </c>
      <c r="AO23" s="95">
        <v>267</v>
      </c>
      <c r="AP23" s="95">
        <v>1618</v>
      </c>
      <c r="AQ23" s="95">
        <v>2</v>
      </c>
      <c r="AR23" s="95">
        <v>5936</v>
      </c>
      <c r="AS23" s="95">
        <v>1575</v>
      </c>
      <c r="AT23" s="95">
        <v>1436</v>
      </c>
      <c r="AU23" s="95">
        <v>449</v>
      </c>
      <c r="AV23" s="95">
        <v>4595</v>
      </c>
      <c r="AW23" s="90">
        <f t="shared" si="3"/>
        <v>1401492</v>
      </c>
      <c r="AX23" s="90">
        <f t="shared" si="3"/>
        <v>1377370</v>
      </c>
      <c r="AY23" s="90">
        <f t="shared" si="69"/>
        <v>0</v>
      </c>
      <c r="AZ23" s="90">
        <f t="shared" si="69"/>
        <v>0</v>
      </c>
      <c r="BA23" s="90">
        <v>0</v>
      </c>
      <c r="BB23" s="90">
        <v>0</v>
      </c>
      <c r="BC23" s="90">
        <v>0</v>
      </c>
      <c r="BD23" s="90">
        <v>0</v>
      </c>
      <c r="BE23" s="90">
        <v>0</v>
      </c>
      <c r="BF23" s="90">
        <v>0</v>
      </c>
      <c r="BG23" s="90">
        <v>0</v>
      </c>
      <c r="BH23" s="90">
        <v>0</v>
      </c>
      <c r="BI23" s="90">
        <v>0</v>
      </c>
      <c r="BJ23" s="90">
        <v>0</v>
      </c>
      <c r="BK23" s="101">
        <f t="shared" si="5"/>
        <v>397532</v>
      </c>
      <c r="BL23" s="95">
        <f t="shared" si="6"/>
        <v>386793</v>
      </c>
      <c r="BM23" s="95">
        <f t="shared" si="39"/>
        <v>139657</v>
      </c>
      <c r="BN23" s="95">
        <f>BP23+BR23</f>
        <v>137248</v>
      </c>
      <c r="BO23" s="95">
        <v>342467</v>
      </c>
      <c r="BP23" s="95">
        <v>322494</v>
      </c>
      <c r="BQ23" s="90">
        <v>-202810</v>
      </c>
      <c r="BR23" s="90">
        <v>-185246</v>
      </c>
      <c r="BS23" s="90">
        <f t="shared" si="41"/>
        <v>0</v>
      </c>
      <c r="BT23" s="90">
        <f t="shared" si="42"/>
        <v>0</v>
      </c>
      <c r="BU23" s="86">
        <v>0</v>
      </c>
      <c r="BV23" s="86">
        <v>0</v>
      </c>
      <c r="BW23" s="86">
        <v>0</v>
      </c>
      <c r="BX23" s="86">
        <v>0</v>
      </c>
      <c r="BY23" s="95">
        <f t="shared" si="43"/>
        <v>12145</v>
      </c>
      <c r="BZ23" s="95">
        <f>CB23+CD23</f>
        <v>12457</v>
      </c>
      <c r="CA23" s="95">
        <v>13391</v>
      </c>
      <c r="CB23" s="95">
        <v>13391</v>
      </c>
      <c r="CC23" s="86">
        <v>-1246</v>
      </c>
      <c r="CD23" s="86">
        <v>-934</v>
      </c>
      <c r="CE23" s="95">
        <v>245730</v>
      </c>
      <c r="CF23" s="95">
        <v>237088</v>
      </c>
      <c r="CG23" s="95">
        <f>CI23+CK23</f>
        <v>19144</v>
      </c>
      <c r="CH23" s="95">
        <f t="shared" si="8"/>
        <v>20047</v>
      </c>
      <c r="CI23" s="95">
        <v>22907</v>
      </c>
      <c r="CJ23" s="95">
        <v>22907</v>
      </c>
      <c r="CK23" s="90">
        <v>-3763</v>
      </c>
      <c r="CL23" s="90">
        <v>-2860</v>
      </c>
      <c r="CM23" s="95">
        <f t="shared" si="46"/>
        <v>977022</v>
      </c>
      <c r="CN23" s="95">
        <f>CP23+CR23+CT23+CV23</f>
        <v>958361</v>
      </c>
      <c r="CO23" s="95">
        <v>811031</v>
      </c>
      <c r="CP23" s="95">
        <v>808407</v>
      </c>
      <c r="CQ23" s="95">
        <v>68980</v>
      </c>
      <c r="CR23" s="95">
        <v>68980</v>
      </c>
      <c r="CS23" s="95">
        <v>103430</v>
      </c>
      <c r="CT23" s="95">
        <v>85962</v>
      </c>
      <c r="CU23" s="90">
        <v>-6419</v>
      </c>
      <c r="CV23" s="90">
        <v>-4988</v>
      </c>
      <c r="CW23" s="95">
        <f t="shared" si="49"/>
        <v>7794</v>
      </c>
      <c r="CX23" s="95">
        <f>CZ23+DB23+DD23</f>
        <v>12169</v>
      </c>
      <c r="CY23" s="95">
        <v>5872</v>
      </c>
      <c r="CZ23" s="95">
        <v>9472</v>
      </c>
      <c r="DA23" s="95">
        <v>1922</v>
      </c>
      <c r="DB23" s="95">
        <v>2697</v>
      </c>
      <c r="DC23" s="90">
        <v>0</v>
      </c>
      <c r="DD23" s="95"/>
      <c r="DE23" s="95">
        <f t="shared" si="52"/>
        <v>2396261</v>
      </c>
      <c r="DF23" s="95">
        <f>DH23+FJ23</f>
        <v>2475878</v>
      </c>
      <c r="DG23" s="95">
        <f>DI23+EK23</f>
        <v>526256</v>
      </c>
      <c r="DH23" s="95">
        <f>DJ23+EL23</f>
        <v>626393</v>
      </c>
      <c r="DI23" s="95">
        <f>DK23+DQ23+DS23+DU23+DW23+DY23+EA23+EC23+EE23+EG23+EI23</f>
        <v>520876</v>
      </c>
      <c r="DJ23" s="95">
        <f>DL23+DR23+DT23+DV23+DX23+DZ23+EB23+ED23+EF23+EH23+EJ23</f>
        <v>623883</v>
      </c>
      <c r="DK23" s="95">
        <v>32133</v>
      </c>
      <c r="DL23" s="95">
        <v>184041</v>
      </c>
      <c r="DM23" s="95">
        <v>32133</v>
      </c>
      <c r="DN23" s="95">
        <v>184041</v>
      </c>
      <c r="DO23" s="86">
        <v>0</v>
      </c>
      <c r="DP23" s="86">
        <v>0</v>
      </c>
      <c r="DQ23" s="95">
        <v>24805</v>
      </c>
      <c r="DR23" s="95">
        <v>58579</v>
      </c>
      <c r="DS23" s="95">
        <v>2638</v>
      </c>
      <c r="DT23" s="95">
        <v>1570</v>
      </c>
      <c r="DU23" s="95">
        <v>4226</v>
      </c>
      <c r="DV23" s="95">
        <v>18566</v>
      </c>
      <c r="DW23" s="95">
        <v>20457</v>
      </c>
      <c r="DX23" s="95">
        <v>13657</v>
      </c>
      <c r="DY23" s="95">
        <v>10463</v>
      </c>
      <c r="DZ23" s="95">
        <v>12268</v>
      </c>
      <c r="EA23" s="85">
        <f t="shared" si="14"/>
        <v>0</v>
      </c>
      <c r="EB23" s="85">
        <f t="shared" si="15"/>
        <v>0</v>
      </c>
      <c r="EC23" s="90">
        <v>0</v>
      </c>
      <c r="ED23" s="90">
        <v>0</v>
      </c>
      <c r="EE23" s="95">
        <v>420204</v>
      </c>
      <c r="EF23" s="95">
        <v>327160</v>
      </c>
      <c r="EG23" s="86">
        <v>0</v>
      </c>
      <c r="EH23" s="86">
        <v>0</v>
      </c>
      <c r="EI23" s="95">
        <v>5950</v>
      </c>
      <c r="EJ23" s="95">
        <v>8042</v>
      </c>
      <c r="EK23" s="90">
        <f>EM23+EO23+EQ23+ES23+EY23+FA23+FC23+FE23+FG23</f>
        <v>5380</v>
      </c>
      <c r="EL23" s="90">
        <f>EN23+EP23+ER23+ET23+EZ23+FB23+FD23+FF23+FH23</f>
        <v>2510</v>
      </c>
      <c r="EM23" s="86">
        <v>0</v>
      </c>
      <c r="EN23" s="86">
        <v>0</v>
      </c>
      <c r="EO23" s="86">
        <v>0</v>
      </c>
      <c r="EP23" s="86">
        <v>0</v>
      </c>
      <c r="EQ23" s="95">
        <v>3314</v>
      </c>
      <c r="ER23" s="95">
        <v>2239</v>
      </c>
      <c r="ES23" s="95">
        <v>271</v>
      </c>
      <c r="ET23" s="95">
        <v>271</v>
      </c>
      <c r="EU23" s="86">
        <v>0</v>
      </c>
      <c r="EV23" s="86">
        <v>0</v>
      </c>
      <c r="EW23" s="90">
        <v>0</v>
      </c>
      <c r="EX23" s="90">
        <v>0</v>
      </c>
      <c r="EY23" s="90">
        <v>0</v>
      </c>
      <c r="EZ23" s="90">
        <v>0</v>
      </c>
      <c r="FA23" s="90">
        <v>0</v>
      </c>
      <c r="FB23" s="90">
        <v>0</v>
      </c>
      <c r="FC23" s="90">
        <v>0</v>
      </c>
      <c r="FD23" s="86">
        <v>0</v>
      </c>
      <c r="FE23" s="95"/>
      <c r="FF23" s="95"/>
      <c r="FG23" s="95">
        <v>1795</v>
      </c>
      <c r="FH23" s="95"/>
      <c r="FI23" s="95">
        <f t="shared" si="59"/>
        <v>1870005</v>
      </c>
      <c r="FJ23" s="95">
        <f t="shared" si="60"/>
        <v>1849485</v>
      </c>
      <c r="FK23" s="95">
        <f t="shared" si="17"/>
        <v>1870005</v>
      </c>
      <c r="FL23" s="95">
        <f t="shared" si="18"/>
        <v>1849485</v>
      </c>
      <c r="FM23" s="95">
        <v>1586918</v>
      </c>
      <c r="FN23" s="95">
        <v>1583854</v>
      </c>
      <c r="FO23" s="86">
        <v>0</v>
      </c>
      <c r="FP23" s="86">
        <v>0</v>
      </c>
      <c r="FQ23" s="86">
        <v>0</v>
      </c>
      <c r="FR23" s="86">
        <v>0</v>
      </c>
      <c r="FS23" s="86">
        <v>0</v>
      </c>
      <c r="FT23" s="86">
        <v>0</v>
      </c>
      <c r="FU23" s="86">
        <v>0</v>
      </c>
      <c r="FV23" s="86">
        <v>0</v>
      </c>
      <c r="FW23" s="86">
        <v>0</v>
      </c>
      <c r="FX23" s="86">
        <v>0</v>
      </c>
      <c r="FY23" s="95">
        <v>66110</v>
      </c>
      <c r="FZ23" s="95">
        <v>65827</v>
      </c>
      <c r="GA23" s="90">
        <v>0</v>
      </c>
      <c r="GB23" s="90">
        <v>0</v>
      </c>
      <c r="GC23" s="90">
        <v>0</v>
      </c>
      <c r="GD23" s="90">
        <v>0</v>
      </c>
      <c r="GE23" s="95">
        <v>166044</v>
      </c>
      <c r="GF23" s="95">
        <v>156459</v>
      </c>
      <c r="GG23" s="95">
        <v>12682</v>
      </c>
      <c r="GH23" s="95">
        <v>12682</v>
      </c>
      <c r="GI23" s="95">
        <v>38251</v>
      </c>
      <c r="GJ23" s="95">
        <v>30663</v>
      </c>
      <c r="GK23" s="90">
        <f t="shared" si="72"/>
        <v>0</v>
      </c>
      <c r="GL23" s="90">
        <f t="shared" si="72"/>
        <v>0</v>
      </c>
      <c r="GM23" s="90">
        <v>0</v>
      </c>
      <c r="GN23" s="90">
        <v>0</v>
      </c>
      <c r="GO23" s="90">
        <v>0</v>
      </c>
      <c r="GP23" s="90">
        <v>0</v>
      </c>
      <c r="GQ23" s="90">
        <v>0</v>
      </c>
      <c r="GR23" s="90">
        <v>0</v>
      </c>
      <c r="GS23" s="90">
        <v>0</v>
      </c>
      <c r="GT23" s="90">
        <v>0</v>
      </c>
      <c r="GU23" s="90">
        <v>0</v>
      </c>
      <c r="GV23" s="90">
        <v>0</v>
      </c>
      <c r="GW23" s="95">
        <v>9152</v>
      </c>
      <c r="GX23" s="95">
        <v>698</v>
      </c>
      <c r="GY23" s="95">
        <v>5676</v>
      </c>
      <c r="GZ23" s="95">
        <v>201960</v>
      </c>
      <c r="HA23" s="95"/>
      <c r="HB23" s="95"/>
      <c r="HC23" s="78">
        <f t="shared" si="21"/>
        <v>0</v>
      </c>
      <c r="HD23" s="78">
        <f t="shared" si="22"/>
        <v>0</v>
      </c>
      <c r="HE23" s="47"/>
      <c r="HH23" s="26">
        <f t="shared" si="74"/>
        <v>0</v>
      </c>
      <c r="HI23" s="26">
        <f t="shared" si="74"/>
        <v>0</v>
      </c>
      <c r="HJ23" s="27"/>
      <c r="HK23" s="27"/>
      <c r="HL23" s="27"/>
    </row>
    <row r="24" spans="1:220" s="28" customFormat="1" ht="17.25" customHeight="1">
      <c r="A24" s="99">
        <v>8</v>
      </c>
      <c r="B24" s="100" t="s">
        <v>252</v>
      </c>
      <c r="C24" s="90">
        <f t="shared" si="23"/>
        <v>694049</v>
      </c>
      <c r="D24" s="90">
        <f t="shared" si="24"/>
        <v>660061</v>
      </c>
      <c r="E24" s="90">
        <f t="shared" si="25"/>
        <v>335594</v>
      </c>
      <c r="F24" s="90">
        <f t="shared" si="26"/>
        <v>300441</v>
      </c>
      <c r="G24" s="90">
        <f t="shared" si="67"/>
        <v>86220</v>
      </c>
      <c r="H24" s="90">
        <f t="shared" si="67"/>
        <v>47617</v>
      </c>
      <c r="I24" s="95">
        <v>62090</v>
      </c>
      <c r="J24" s="95">
        <v>17617</v>
      </c>
      <c r="K24" s="95">
        <v>24130</v>
      </c>
      <c r="L24" s="95">
        <v>30000</v>
      </c>
      <c r="M24" s="90">
        <f t="shared" si="68"/>
        <v>8273</v>
      </c>
      <c r="N24" s="90">
        <f t="shared" si="28"/>
        <v>5305</v>
      </c>
      <c r="O24" s="95">
        <v>8273</v>
      </c>
      <c r="P24" s="95">
        <v>5305</v>
      </c>
      <c r="Q24" s="86">
        <f t="shared" si="63"/>
        <v>0</v>
      </c>
      <c r="R24" s="86">
        <v>0</v>
      </c>
      <c r="S24" s="90">
        <f t="shared" si="29"/>
        <v>165560</v>
      </c>
      <c r="T24" s="90">
        <f t="shared" si="30"/>
        <v>159872</v>
      </c>
      <c r="U24" s="95">
        <v>116384</v>
      </c>
      <c r="V24" s="95">
        <v>127847</v>
      </c>
      <c r="W24" s="95">
        <v>37290</v>
      </c>
      <c r="X24" s="95">
        <v>20760</v>
      </c>
      <c r="Y24" s="104">
        <v>0</v>
      </c>
      <c r="Z24" s="90">
        <v>0</v>
      </c>
      <c r="AA24" s="90">
        <v>0</v>
      </c>
      <c r="AB24" s="90">
        <v>0</v>
      </c>
      <c r="AC24" s="95">
        <v>15628</v>
      </c>
      <c r="AD24" s="95">
        <v>14070</v>
      </c>
      <c r="AE24" s="90">
        <v>-3742</v>
      </c>
      <c r="AF24" s="90">
        <v>-2805</v>
      </c>
      <c r="AG24" s="90">
        <f t="shared" si="32"/>
        <v>51857</v>
      </c>
      <c r="AH24" s="90">
        <f t="shared" si="33"/>
        <v>67988</v>
      </c>
      <c r="AI24" s="95">
        <v>51857</v>
      </c>
      <c r="AJ24" s="95">
        <v>68399</v>
      </c>
      <c r="AK24" s="90">
        <v>0</v>
      </c>
      <c r="AL24" s="90">
        <v>-411</v>
      </c>
      <c r="AM24" s="90">
        <f t="shared" si="34"/>
        <v>23684</v>
      </c>
      <c r="AN24" s="90">
        <f t="shared" si="73"/>
        <v>19659</v>
      </c>
      <c r="AO24" s="95">
        <v>971</v>
      </c>
      <c r="AP24" s="95">
        <v>672</v>
      </c>
      <c r="AQ24" s="95">
        <v>100</v>
      </c>
      <c r="AR24" s="95">
        <v>100</v>
      </c>
      <c r="AS24" s="95">
        <v>1331</v>
      </c>
      <c r="AT24" s="95">
        <v>801</v>
      </c>
      <c r="AU24" s="95">
        <v>21282</v>
      </c>
      <c r="AV24" s="95">
        <v>18086</v>
      </c>
      <c r="AW24" s="90">
        <f t="shared" si="3"/>
        <v>358455</v>
      </c>
      <c r="AX24" s="90">
        <f t="shared" si="3"/>
        <v>359620</v>
      </c>
      <c r="AY24" s="90">
        <f t="shared" si="69"/>
        <v>0</v>
      </c>
      <c r="AZ24" s="90">
        <f t="shared" si="69"/>
        <v>0</v>
      </c>
      <c r="BA24" s="90">
        <v>0</v>
      </c>
      <c r="BB24" s="90">
        <v>0</v>
      </c>
      <c r="BC24" s="90">
        <v>0</v>
      </c>
      <c r="BD24" s="90">
        <v>0</v>
      </c>
      <c r="BE24" s="90">
        <v>0</v>
      </c>
      <c r="BF24" s="90">
        <v>0</v>
      </c>
      <c r="BG24" s="90">
        <v>0</v>
      </c>
      <c r="BH24" s="90">
        <v>0</v>
      </c>
      <c r="BI24" s="90">
        <v>0</v>
      </c>
      <c r="BJ24" s="90">
        <v>0</v>
      </c>
      <c r="BK24" s="101">
        <f t="shared" si="5"/>
        <v>171087</v>
      </c>
      <c r="BL24" s="95">
        <f t="shared" si="6"/>
        <v>159181</v>
      </c>
      <c r="BM24" s="95">
        <f t="shared" si="39"/>
        <v>83748</v>
      </c>
      <c r="BN24" s="95">
        <f t="shared" si="40"/>
        <v>72368</v>
      </c>
      <c r="BO24" s="95">
        <v>154781</v>
      </c>
      <c r="BP24" s="95">
        <v>138122</v>
      </c>
      <c r="BQ24" s="90">
        <v>-71033</v>
      </c>
      <c r="BR24" s="90">
        <v>-65754</v>
      </c>
      <c r="BS24" s="90">
        <f t="shared" si="41"/>
        <v>0</v>
      </c>
      <c r="BT24" s="90">
        <f t="shared" si="42"/>
        <v>0</v>
      </c>
      <c r="BU24" s="86">
        <v>0</v>
      </c>
      <c r="BV24" s="86">
        <v>0</v>
      </c>
      <c r="BW24" s="86">
        <v>0</v>
      </c>
      <c r="BX24" s="86">
        <v>0</v>
      </c>
      <c r="BY24" s="95">
        <f t="shared" si="43"/>
        <v>0</v>
      </c>
      <c r="BZ24" s="95">
        <f>CB24+CD24</f>
        <v>0</v>
      </c>
      <c r="CA24" s="95">
        <v>60</v>
      </c>
      <c r="CB24" s="95">
        <v>60</v>
      </c>
      <c r="CC24" s="86">
        <v>-60</v>
      </c>
      <c r="CD24" s="86">
        <v>-60</v>
      </c>
      <c r="CE24" s="95">
        <v>87339</v>
      </c>
      <c r="CF24" s="95">
        <v>86813</v>
      </c>
      <c r="CG24" s="90">
        <v>0</v>
      </c>
      <c r="CH24" s="90">
        <f t="shared" si="8"/>
        <v>0</v>
      </c>
      <c r="CI24" s="90">
        <v>0</v>
      </c>
      <c r="CJ24" s="90">
        <v>0</v>
      </c>
      <c r="CK24" s="90">
        <v>0</v>
      </c>
      <c r="CL24" s="90">
        <v>0</v>
      </c>
      <c r="CM24" s="95">
        <f t="shared" si="46"/>
        <v>178265</v>
      </c>
      <c r="CN24" s="95">
        <f>CP24+CR24+CT24+CV24</f>
        <v>172949</v>
      </c>
      <c r="CO24" s="95">
        <v>89230</v>
      </c>
      <c r="CP24" s="95">
        <v>84130</v>
      </c>
      <c r="CQ24" s="95">
        <v>70676</v>
      </c>
      <c r="CR24" s="95">
        <v>70676</v>
      </c>
      <c r="CS24" s="95">
        <v>23101</v>
      </c>
      <c r="CT24" s="95">
        <v>23437</v>
      </c>
      <c r="CU24" s="90">
        <v>-4742</v>
      </c>
      <c r="CV24" s="90">
        <v>-5294</v>
      </c>
      <c r="CW24" s="95">
        <f t="shared" si="49"/>
        <v>9103</v>
      </c>
      <c r="CX24" s="95">
        <f>CZ24+DB24+DD24</f>
        <v>27490</v>
      </c>
      <c r="CY24" s="95">
        <v>9076</v>
      </c>
      <c r="CZ24" s="95">
        <v>27463</v>
      </c>
      <c r="DA24" s="90">
        <v>0</v>
      </c>
      <c r="DB24" s="90">
        <v>0</v>
      </c>
      <c r="DC24" s="95">
        <v>27</v>
      </c>
      <c r="DD24" s="95">
        <v>27</v>
      </c>
      <c r="DE24" s="95">
        <f t="shared" si="52"/>
        <v>694049</v>
      </c>
      <c r="DF24" s="95">
        <f t="shared" si="53"/>
        <v>660061</v>
      </c>
      <c r="DG24" s="95">
        <f t="shared" si="54"/>
        <v>196797</v>
      </c>
      <c r="DH24" s="95">
        <f t="shared" si="55"/>
        <v>215677</v>
      </c>
      <c r="DI24" s="95">
        <f t="shared" si="11"/>
        <v>176468</v>
      </c>
      <c r="DJ24" s="95">
        <f t="shared" si="12"/>
        <v>172928</v>
      </c>
      <c r="DK24" s="95">
        <v>78554</v>
      </c>
      <c r="DL24" s="95">
        <v>82694</v>
      </c>
      <c r="DM24" s="86">
        <v>0</v>
      </c>
      <c r="DN24" s="86">
        <v>0</v>
      </c>
      <c r="DO24" s="86">
        <v>0</v>
      </c>
      <c r="DP24" s="86">
        <v>0</v>
      </c>
      <c r="DQ24" s="95">
        <v>17451</v>
      </c>
      <c r="DR24" s="95">
        <v>10565</v>
      </c>
      <c r="DS24" s="95">
        <v>508</v>
      </c>
      <c r="DT24" s="95">
        <v>1448</v>
      </c>
      <c r="DU24" s="95">
        <v>5181</v>
      </c>
      <c r="DV24" s="95">
        <v>3942</v>
      </c>
      <c r="DW24" s="95">
        <v>3673</v>
      </c>
      <c r="DX24" s="95">
        <v>3654</v>
      </c>
      <c r="DY24" s="90">
        <v>0</v>
      </c>
      <c r="DZ24" s="90">
        <v>0</v>
      </c>
      <c r="EA24" s="85">
        <f t="shared" si="14"/>
        <v>0</v>
      </c>
      <c r="EB24" s="85">
        <f t="shared" si="15"/>
        <v>0</v>
      </c>
      <c r="EC24" s="90">
        <v>0</v>
      </c>
      <c r="ED24" s="90">
        <v>0</v>
      </c>
      <c r="EE24" s="95">
        <v>69696</v>
      </c>
      <c r="EF24" s="95">
        <v>66292</v>
      </c>
      <c r="EG24" s="86">
        <v>0</v>
      </c>
      <c r="EH24" s="86">
        <v>0</v>
      </c>
      <c r="EI24" s="95">
        <v>1405</v>
      </c>
      <c r="EJ24" s="95">
        <v>4333</v>
      </c>
      <c r="EK24" s="90">
        <f t="shared" si="70"/>
        <v>20329</v>
      </c>
      <c r="EL24" s="90">
        <f t="shared" si="71"/>
        <v>42749</v>
      </c>
      <c r="EM24" s="86">
        <v>0</v>
      </c>
      <c r="EN24" s="86">
        <v>0</v>
      </c>
      <c r="EO24" s="86">
        <v>0</v>
      </c>
      <c r="EP24" s="86">
        <v>0</v>
      </c>
      <c r="EQ24" s="95">
        <v>5970</v>
      </c>
      <c r="ER24" s="95">
        <v>38456</v>
      </c>
      <c r="ES24" s="95">
        <v>9652</v>
      </c>
      <c r="ET24" s="95"/>
      <c r="EU24" s="86">
        <v>0</v>
      </c>
      <c r="EV24" s="86">
        <v>0</v>
      </c>
      <c r="EW24" s="90">
        <v>0</v>
      </c>
      <c r="EX24" s="90">
        <v>0</v>
      </c>
      <c r="EY24" s="90">
        <v>0</v>
      </c>
      <c r="EZ24" s="90">
        <v>0</v>
      </c>
      <c r="FA24" s="90">
        <v>0</v>
      </c>
      <c r="FB24" s="90">
        <v>0</v>
      </c>
      <c r="FC24" s="90">
        <v>0</v>
      </c>
      <c r="FD24" s="86">
        <v>0</v>
      </c>
      <c r="FE24" s="95">
        <v>3707</v>
      </c>
      <c r="FF24" s="95">
        <v>3793</v>
      </c>
      <c r="FG24" s="95">
        <v>1000</v>
      </c>
      <c r="FH24" s="95">
        <v>500</v>
      </c>
      <c r="FI24" s="95">
        <f t="shared" si="59"/>
        <v>497252</v>
      </c>
      <c r="FJ24" s="95">
        <f t="shared" si="60"/>
        <v>444384</v>
      </c>
      <c r="FK24" s="95">
        <f t="shared" si="17"/>
        <v>497252</v>
      </c>
      <c r="FL24" s="95">
        <f t="shared" si="18"/>
        <v>444384</v>
      </c>
      <c r="FM24" s="95">
        <v>383487</v>
      </c>
      <c r="FN24" s="95">
        <v>383487</v>
      </c>
      <c r="FO24" s="86">
        <v>0</v>
      </c>
      <c r="FP24" s="86">
        <v>0</v>
      </c>
      <c r="FQ24" s="95">
        <v>16604</v>
      </c>
      <c r="FR24" s="95">
        <v>16604</v>
      </c>
      <c r="FS24" s="86">
        <v>0</v>
      </c>
      <c r="FT24" s="86">
        <v>0</v>
      </c>
      <c r="FU24" s="86">
        <v>0</v>
      </c>
      <c r="FV24" s="86">
        <v>0</v>
      </c>
      <c r="FW24" s="86">
        <v>0</v>
      </c>
      <c r="FX24" s="86">
        <v>0</v>
      </c>
      <c r="FY24" s="95">
        <v>14430</v>
      </c>
      <c r="FZ24" s="95">
        <v>6776</v>
      </c>
      <c r="GA24" s="95">
        <v>11779</v>
      </c>
      <c r="GB24" s="95">
        <v>11779</v>
      </c>
      <c r="GC24" s="90">
        <v>0</v>
      </c>
      <c r="GD24" s="90">
        <v>0</v>
      </c>
      <c r="GE24" s="95">
        <v>25429</v>
      </c>
      <c r="GF24" s="95">
        <v>23602</v>
      </c>
      <c r="GG24" s="95"/>
      <c r="GH24" s="95"/>
      <c r="GI24" s="95">
        <v>45523</v>
      </c>
      <c r="GJ24" s="95">
        <v>2136</v>
      </c>
      <c r="GK24" s="90">
        <f t="shared" si="72"/>
        <v>0</v>
      </c>
      <c r="GL24" s="90">
        <f t="shared" si="72"/>
        <v>0</v>
      </c>
      <c r="GM24" s="90">
        <v>0</v>
      </c>
      <c r="GN24" s="90">
        <v>0</v>
      </c>
      <c r="GO24" s="90">
        <v>0</v>
      </c>
      <c r="GP24" s="90">
        <v>0</v>
      </c>
      <c r="GQ24" s="90">
        <v>0</v>
      </c>
      <c r="GR24" s="90">
        <v>0</v>
      </c>
      <c r="GS24" s="90">
        <v>0</v>
      </c>
      <c r="GT24" s="90">
        <v>0</v>
      </c>
      <c r="GU24" s="90">
        <v>0</v>
      </c>
      <c r="GV24" s="90">
        <v>0</v>
      </c>
      <c r="GW24" s="90">
        <v>0</v>
      </c>
      <c r="GX24" s="90">
        <v>0</v>
      </c>
      <c r="GY24" s="95">
        <v>36775.13</v>
      </c>
      <c r="GZ24" s="95">
        <v>19823.18</v>
      </c>
      <c r="HA24" s="95"/>
      <c r="HB24" s="95"/>
      <c r="HC24" s="78">
        <f t="shared" si="21"/>
        <v>0</v>
      </c>
      <c r="HD24" s="78">
        <f t="shared" si="22"/>
        <v>0</v>
      </c>
      <c r="HE24" s="47"/>
      <c r="HH24" s="29">
        <f t="shared" si="74"/>
        <v>0</v>
      </c>
      <c r="HI24" s="29">
        <f t="shared" si="74"/>
        <v>0</v>
      </c>
      <c r="HJ24" s="30"/>
      <c r="HK24" s="30"/>
      <c r="HL24" s="30"/>
    </row>
    <row r="25" spans="1:219" s="9" customFormat="1" ht="17.25" customHeight="1">
      <c r="A25" s="99">
        <v>9</v>
      </c>
      <c r="B25" s="100" t="s">
        <v>191</v>
      </c>
      <c r="C25" s="90">
        <f t="shared" si="23"/>
        <v>10909111</v>
      </c>
      <c r="D25" s="90">
        <f t="shared" si="24"/>
        <v>9846038</v>
      </c>
      <c r="E25" s="90">
        <f t="shared" si="25"/>
        <v>7279089</v>
      </c>
      <c r="F25" s="90">
        <f t="shared" si="26"/>
        <v>6322890</v>
      </c>
      <c r="G25" s="90">
        <f t="shared" si="67"/>
        <v>178549</v>
      </c>
      <c r="H25" s="90">
        <f t="shared" si="67"/>
        <v>208117</v>
      </c>
      <c r="I25" s="86">
        <v>178549</v>
      </c>
      <c r="J25" s="86">
        <v>208117</v>
      </c>
      <c r="K25" s="86">
        <v>0</v>
      </c>
      <c r="L25" s="86">
        <v>0</v>
      </c>
      <c r="M25" s="90">
        <f t="shared" si="68"/>
        <v>6260424</v>
      </c>
      <c r="N25" s="90">
        <f t="shared" si="28"/>
        <v>5177572</v>
      </c>
      <c r="O25" s="86">
        <v>6260424</v>
      </c>
      <c r="P25" s="86">
        <v>5177572</v>
      </c>
      <c r="Q25" s="86">
        <f>-Q250</f>
        <v>0</v>
      </c>
      <c r="R25" s="86">
        <v>0</v>
      </c>
      <c r="S25" s="86">
        <f t="shared" si="29"/>
        <v>549703</v>
      </c>
      <c r="T25" s="86">
        <f t="shared" si="30"/>
        <v>485913</v>
      </c>
      <c r="U25" s="86">
        <v>363964</v>
      </c>
      <c r="V25" s="86">
        <v>284385</v>
      </c>
      <c r="W25" s="86">
        <v>222274</v>
      </c>
      <c r="X25" s="86">
        <v>201542</v>
      </c>
      <c r="Y25" s="104">
        <v>0</v>
      </c>
      <c r="Z25" s="90">
        <v>0</v>
      </c>
      <c r="AA25" s="90">
        <v>0</v>
      </c>
      <c r="AB25" s="90">
        <v>0</v>
      </c>
      <c r="AC25" s="86">
        <v>177586</v>
      </c>
      <c r="AD25" s="86">
        <v>213893</v>
      </c>
      <c r="AE25" s="90">
        <v>-214121</v>
      </c>
      <c r="AF25" s="90">
        <v>-213907</v>
      </c>
      <c r="AG25" s="90">
        <f t="shared" si="32"/>
        <v>209493</v>
      </c>
      <c r="AH25" s="90">
        <f t="shared" si="33"/>
        <v>333572</v>
      </c>
      <c r="AI25" s="86">
        <v>215687</v>
      </c>
      <c r="AJ25" s="86">
        <v>333759</v>
      </c>
      <c r="AK25" s="90">
        <v>-6194</v>
      </c>
      <c r="AL25" s="90">
        <v>-187</v>
      </c>
      <c r="AM25" s="86">
        <f t="shared" si="34"/>
        <v>80920</v>
      </c>
      <c r="AN25" s="86">
        <f t="shared" si="73"/>
        <v>117716</v>
      </c>
      <c r="AO25" s="86">
        <v>3739</v>
      </c>
      <c r="AP25" s="86">
        <v>5127</v>
      </c>
      <c r="AQ25" s="86">
        <v>68764</v>
      </c>
      <c r="AR25" s="86">
        <v>105961</v>
      </c>
      <c r="AS25" s="86">
        <v>981</v>
      </c>
      <c r="AT25" s="86">
        <v>365</v>
      </c>
      <c r="AU25" s="86">
        <v>7436</v>
      </c>
      <c r="AV25" s="86">
        <v>6263</v>
      </c>
      <c r="AW25" s="86">
        <f t="shared" si="3"/>
        <v>3630022</v>
      </c>
      <c r="AX25" s="86">
        <f t="shared" si="3"/>
        <v>3523148</v>
      </c>
      <c r="AY25" s="86">
        <f t="shared" si="69"/>
        <v>0</v>
      </c>
      <c r="AZ25" s="86">
        <f t="shared" si="69"/>
        <v>0</v>
      </c>
      <c r="BA25" s="90">
        <v>0</v>
      </c>
      <c r="BB25" s="90">
        <v>0</v>
      </c>
      <c r="BC25" s="90">
        <v>0</v>
      </c>
      <c r="BD25" s="90">
        <v>0</v>
      </c>
      <c r="BE25" s="90">
        <v>0</v>
      </c>
      <c r="BF25" s="90">
        <v>0</v>
      </c>
      <c r="BG25" s="90">
        <v>0</v>
      </c>
      <c r="BH25" s="90">
        <v>0</v>
      </c>
      <c r="BI25" s="90">
        <v>0</v>
      </c>
      <c r="BJ25" s="90">
        <v>0</v>
      </c>
      <c r="BK25" s="86">
        <f t="shared" si="5"/>
        <v>1261884</v>
      </c>
      <c r="BL25" s="86">
        <f t="shared" si="6"/>
        <v>1183467</v>
      </c>
      <c r="BM25" s="86">
        <f t="shared" si="39"/>
        <v>542112</v>
      </c>
      <c r="BN25" s="86">
        <f t="shared" si="40"/>
        <v>514159</v>
      </c>
      <c r="BO25" s="86">
        <v>851320</v>
      </c>
      <c r="BP25" s="86">
        <v>766153</v>
      </c>
      <c r="BQ25" s="90">
        <v>-309208</v>
      </c>
      <c r="BR25" s="90">
        <v>-251994</v>
      </c>
      <c r="BS25" s="90">
        <f t="shared" si="41"/>
        <v>0</v>
      </c>
      <c r="BT25" s="90">
        <f t="shared" si="42"/>
        <v>0</v>
      </c>
      <c r="BU25" s="86">
        <v>0</v>
      </c>
      <c r="BV25" s="86">
        <v>0</v>
      </c>
      <c r="BW25" s="86">
        <v>0</v>
      </c>
      <c r="BX25" s="86">
        <v>0</v>
      </c>
      <c r="BY25" s="86">
        <f t="shared" si="43"/>
        <v>250712</v>
      </c>
      <c r="BZ25" s="86">
        <f>CB25+CD25</f>
        <v>207192</v>
      </c>
      <c r="CA25" s="86">
        <v>258933</v>
      </c>
      <c r="CB25" s="86">
        <v>211419</v>
      </c>
      <c r="CC25" s="86">
        <v>-8221</v>
      </c>
      <c r="CD25" s="86">
        <v>-4227</v>
      </c>
      <c r="CE25" s="86">
        <v>469060</v>
      </c>
      <c r="CF25" s="86">
        <v>462116</v>
      </c>
      <c r="CG25" s="86">
        <f>CI25+CK25</f>
        <v>212491</v>
      </c>
      <c r="CH25" s="86">
        <f t="shared" si="8"/>
        <v>227763</v>
      </c>
      <c r="CI25" s="86">
        <v>346665</v>
      </c>
      <c r="CJ25" s="86">
        <v>351679</v>
      </c>
      <c r="CK25" s="90">
        <v>-134174</v>
      </c>
      <c r="CL25" s="90">
        <v>-123916</v>
      </c>
      <c r="CM25" s="86">
        <f t="shared" si="46"/>
        <v>2108136</v>
      </c>
      <c r="CN25" s="86">
        <f>CP25+CR25+CT25+CV25</f>
        <v>2053537</v>
      </c>
      <c r="CO25" s="86">
        <v>790206</v>
      </c>
      <c r="CP25" s="86">
        <v>691712</v>
      </c>
      <c r="CQ25" s="86">
        <v>880126</v>
      </c>
      <c r="CR25" s="86">
        <v>847126</v>
      </c>
      <c r="CS25" s="86">
        <v>707956</v>
      </c>
      <c r="CT25" s="86">
        <v>841155</v>
      </c>
      <c r="CU25" s="90">
        <v>-270152</v>
      </c>
      <c r="CV25" s="90">
        <v>-326456</v>
      </c>
      <c r="CW25" s="86">
        <f t="shared" si="49"/>
        <v>47511</v>
      </c>
      <c r="CX25" s="86">
        <f>CZ25+DB25+DD25</f>
        <v>58381</v>
      </c>
      <c r="CY25" s="86">
        <v>42986</v>
      </c>
      <c r="CZ25" s="86">
        <v>55042</v>
      </c>
      <c r="DA25" s="86">
        <v>1517</v>
      </c>
      <c r="DB25" s="86">
        <v>1740</v>
      </c>
      <c r="DC25" s="86">
        <v>3008</v>
      </c>
      <c r="DD25" s="86">
        <v>1599</v>
      </c>
      <c r="DE25" s="86">
        <f t="shared" si="52"/>
        <v>10909111</v>
      </c>
      <c r="DF25" s="86">
        <f t="shared" si="53"/>
        <v>9846038</v>
      </c>
      <c r="DG25" s="86">
        <f t="shared" si="54"/>
        <v>2862683</v>
      </c>
      <c r="DH25" s="86">
        <f t="shared" si="55"/>
        <v>2441277</v>
      </c>
      <c r="DI25" s="86">
        <f t="shared" si="11"/>
        <v>2136898</v>
      </c>
      <c r="DJ25" s="86">
        <f t="shared" si="12"/>
        <v>1671831</v>
      </c>
      <c r="DK25" s="86">
        <v>88076</v>
      </c>
      <c r="DL25" s="86">
        <v>191100</v>
      </c>
      <c r="DM25" s="86">
        <v>0</v>
      </c>
      <c r="DN25" s="86">
        <v>0</v>
      </c>
      <c r="DO25" s="86">
        <v>0</v>
      </c>
      <c r="DP25" s="86">
        <v>0</v>
      </c>
      <c r="DQ25" s="86">
        <v>275927</v>
      </c>
      <c r="DR25" s="86">
        <v>271494</v>
      </c>
      <c r="DS25" s="86">
        <v>9271</v>
      </c>
      <c r="DT25" s="86">
        <v>15693</v>
      </c>
      <c r="DU25" s="86">
        <v>1247560</v>
      </c>
      <c r="DV25" s="86">
        <v>782427</v>
      </c>
      <c r="DW25" s="86">
        <v>214118</v>
      </c>
      <c r="DX25" s="86">
        <v>188277</v>
      </c>
      <c r="DY25" s="86">
        <v>9376</v>
      </c>
      <c r="DZ25" s="86">
        <v>8098</v>
      </c>
      <c r="EA25" s="85">
        <f t="shared" si="14"/>
        <v>0</v>
      </c>
      <c r="EB25" s="85">
        <f t="shared" si="15"/>
        <v>0</v>
      </c>
      <c r="EC25" s="90">
        <v>0</v>
      </c>
      <c r="ED25" s="90">
        <v>0</v>
      </c>
      <c r="EE25" s="86">
        <v>122070</v>
      </c>
      <c r="EF25" s="86">
        <v>72642</v>
      </c>
      <c r="EG25" s="86">
        <v>0</v>
      </c>
      <c r="EH25" s="86">
        <v>0</v>
      </c>
      <c r="EI25" s="86">
        <v>170500</v>
      </c>
      <c r="EJ25" s="86">
        <v>142100</v>
      </c>
      <c r="EK25" s="90">
        <f t="shared" si="70"/>
        <v>725785</v>
      </c>
      <c r="EL25" s="90">
        <f t="shared" si="71"/>
        <v>769446</v>
      </c>
      <c r="EM25" s="86">
        <v>0</v>
      </c>
      <c r="EN25" s="86">
        <v>0</v>
      </c>
      <c r="EO25" s="86">
        <v>0</v>
      </c>
      <c r="EP25" s="86">
        <v>0</v>
      </c>
      <c r="EQ25" s="86">
        <v>68663</v>
      </c>
      <c r="ER25" s="86">
        <v>127619</v>
      </c>
      <c r="ES25" s="86">
        <v>105518</v>
      </c>
      <c r="ET25" s="86">
        <v>100521</v>
      </c>
      <c r="EU25" s="86">
        <v>0</v>
      </c>
      <c r="EV25" s="86">
        <v>0</v>
      </c>
      <c r="EW25" s="90">
        <v>0</v>
      </c>
      <c r="EX25" s="90">
        <v>0</v>
      </c>
      <c r="EY25" s="90">
        <v>0</v>
      </c>
      <c r="EZ25" s="90">
        <v>0</v>
      </c>
      <c r="FA25" s="90">
        <v>0</v>
      </c>
      <c r="FB25" s="90">
        <v>0</v>
      </c>
      <c r="FC25" s="90">
        <v>0</v>
      </c>
      <c r="FD25" s="86">
        <v>0</v>
      </c>
      <c r="FE25" s="86">
        <v>540875</v>
      </c>
      <c r="FF25" s="86">
        <v>530577</v>
      </c>
      <c r="FG25" s="86">
        <v>10729</v>
      </c>
      <c r="FH25" s="86">
        <v>10729</v>
      </c>
      <c r="FI25" s="86">
        <f t="shared" si="59"/>
        <v>8046428</v>
      </c>
      <c r="FJ25" s="86">
        <f t="shared" si="60"/>
        <v>7404761</v>
      </c>
      <c r="FK25" s="86">
        <f t="shared" si="17"/>
        <v>8046428</v>
      </c>
      <c r="FL25" s="86">
        <f t="shared" si="18"/>
        <v>7404761</v>
      </c>
      <c r="FM25" s="86">
        <v>6107152</v>
      </c>
      <c r="FN25" s="86">
        <v>6107152</v>
      </c>
      <c r="FO25" s="86">
        <v>0</v>
      </c>
      <c r="FP25" s="86">
        <v>0</v>
      </c>
      <c r="FQ25" s="86">
        <v>2141</v>
      </c>
      <c r="FR25" s="86">
        <v>2141</v>
      </c>
      <c r="FS25" s="86">
        <v>0</v>
      </c>
      <c r="FT25" s="86">
        <v>0</v>
      </c>
      <c r="FU25" s="86">
        <v>930</v>
      </c>
      <c r="FV25" s="86">
        <v>930</v>
      </c>
      <c r="FW25" s="86">
        <v>0</v>
      </c>
      <c r="FX25" s="86">
        <v>0</v>
      </c>
      <c r="FY25" s="86">
        <v>1594144</v>
      </c>
      <c r="FZ25" s="86">
        <v>994266</v>
      </c>
      <c r="GA25" s="86">
        <v>0</v>
      </c>
      <c r="GB25" s="86">
        <v>0</v>
      </c>
      <c r="GC25" s="90">
        <v>0</v>
      </c>
      <c r="GD25" s="90">
        <v>0</v>
      </c>
      <c r="GE25" s="86">
        <v>192272</v>
      </c>
      <c r="GF25" s="86">
        <v>192272</v>
      </c>
      <c r="GG25" s="86">
        <v>55122</v>
      </c>
      <c r="GH25" s="86">
        <v>14757</v>
      </c>
      <c r="GI25" s="86">
        <v>94667</v>
      </c>
      <c r="GJ25" s="86">
        <v>93243</v>
      </c>
      <c r="GK25" s="90">
        <f t="shared" si="72"/>
        <v>0</v>
      </c>
      <c r="GL25" s="90">
        <f t="shared" si="72"/>
        <v>0</v>
      </c>
      <c r="GM25" s="90">
        <v>0</v>
      </c>
      <c r="GN25" s="90">
        <v>0</v>
      </c>
      <c r="GO25" s="90">
        <v>0</v>
      </c>
      <c r="GP25" s="90">
        <v>0</v>
      </c>
      <c r="GQ25" s="90">
        <v>0</v>
      </c>
      <c r="GR25" s="90">
        <v>0</v>
      </c>
      <c r="GS25" s="90">
        <v>0</v>
      </c>
      <c r="GT25" s="90">
        <v>0</v>
      </c>
      <c r="GU25" s="90">
        <v>0</v>
      </c>
      <c r="GV25" s="90">
        <v>0</v>
      </c>
      <c r="GW25" s="90">
        <v>0</v>
      </c>
      <c r="GX25" s="90">
        <v>0</v>
      </c>
      <c r="GY25" s="90">
        <v>0</v>
      </c>
      <c r="GZ25" s="90">
        <v>0</v>
      </c>
      <c r="HA25" s="90">
        <v>0</v>
      </c>
      <c r="HB25" s="90">
        <v>0</v>
      </c>
      <c r="HC25" s="78">
        <f t="shared" si="21"/>
        <v>0</v>
      </c>
      <c r="HD25" s="78">
        <f t="shared" si="22"/>
        <v>0</v>
      </c>
      <c r="HE25" s="47"/>
      <c r="HF25" s="19"/>
      <c r="HG25" s="19"/>
      <c r="HH25" s="19"/>
      <c r="HI25" s="19"/>
      <c r="HJ25" s="13">
        <f>C25-DE25</f>
        <v>0</v>
      </c>
      <c r="HK25" s="13">
        <f>D25-DF25</f>
        <v>0</v>
      </c>
    </row>
    <row r="26" spans="1:219" s="32" customFormat="1" ht="17.25" customHeight="1">
      <c r="A26" s="102">
        <v>10</v>
      </c>
      <c r="B26" s="103" t="s">
        <v>192</v>
      </c>
      <c r="C26" s="86">
        <f t="shared" si="23"/>
        <v>7587381</v>
      </c>
      <c r="D26" s="86">
        <f t="shared" si="24"/>
        <v>7277219</v>
      </c>
      <c r="E26" s="86">
        <f t="shared" si="25"/>
        <v>2343898</v>
      </c>
      <c r="F26" s="86">
        <f t="shared" si="26"/>
        <v>2134728</v>
      </c>
      <c r="G26" s="86">
        <f t="shared" si="67"/>
        <v>1825021</v>
      </c>
      <c r="H26" s="86">
        <f t="shared" si="67"/>
        <v>759288</v>
      </c>
      <c r="I26" s="86">
        <v>177215</v>
      </c>
      <c r="J26" s="86">
        <v>218288</v>
      </c>
      <c r="K26" s="86">
        <v>1647806</v>
      </c>
      <c r="L26" s="86">
        <v>541000</v>
      </c>
      <c r="M26" s="90">
        <f t="shared" si="68"/>
        <v>319360</v>
      </c>
      <c r="N26" s="90">
        <f t="shared" si="28"/>
        <v>1080968</v>
      </c>
      <c r="O26" s="86">
        <v>319360</v>
      </c>
      <c r="P26" s="86">
        <v>1080968</v>
      </c>
      <c r="Q26" s="86">
        <v>0</v>
      </c>
      <c r="R26" s="86">
        <v>0</v>
      </c>
      <c r="S26" s="86">
        <f>SUM(U26+W26+AC26+AA26+Y26+AE26)</f>
        <v>149472</v>
      </c>
      <c r="T26" s="86">
        <f>SUM(V26+X26+AD26+AB26+Z26+AF26)</f>
        <v>202287</v>
      </c>
      <c r="U26" s="86">
        <v>72536</v>
      </c>
      <c r="V26" s="86">
        <v>76749</v>
      </c>
      <c r="W26" s="86">
        <v>11152</v>
      </c>
      <c r="X26" s="86">
        <v>6419</v>
      </c>
      <c r="Y26" s="104">
        <v>0</v>
      </c>
      <c r="Z26" s="90">
        <v>0</v>
      </c>
      <c r="AA26" s="90">
        <v>0</v>
      </c>
      <c r="AB26" s="90">
        <v>0</v>
      </c>
      <c r="AC26" s="86">
        <v>125498</v>
      </c>
      <c r="AD26" s="86">
        <v>137900</v>
      </c>
      <c r="AE26" s="90">
        <v>-59714</v>
      </c>
      <c r="AF26" s="90">
        <v>-18781</v>
      </c>
      <c r="AG26" s="86">
        <f t="shared" si="32"/>
        <v>12334</v>
      </c>
      <c r="AH26" s="86">
        <f t="shared" si="33"/>
        <v>12642</v>
      </c>
      <c r="AI26" s="86">
        <v>12334</v>
      </c>
      <c r="AJ26" s="86">
        <v>12642</v>
      </c>
      <c r="AK26" s="90">
        <v>0</v>
      </c>
      <c r="AL26" s="90">
        <v>0</v>
      </c>
      <c r="AM26" s="86">
        <f t="shared" si="34"/>
        <v>37711</v>
      </c>
      <c r="AN26" s="86">
        <f t="shared" si="73"/>
        <v>79543</v>
      </c>
      <c r="AO26" s="86">
        <v>15350</v>
      </c>
      <c r="AP26" s="86">
        <v>11095</v>
      </c>
      <c r="AQ26" s="86">
        <v>15073</v>
      </c>
      <c r="AR26" s="86">
        <v>24263</v>
      </c>
      <c r="AS26" s="86">
        <v>4605</v>
      </c>
      <c r="AT26" s="86">
        <v>41347</v>
      </c>
      <c r="AU26" s="86">
        <v>2683</v>
      </c>
      <c r="AV26" s="86">
        <v>2838</v>
      </c>
      <c r="AW26" s="86">
        <f t="shared" si="3"/>
        <v>5243483</v>
      </c>
      <c r="AX26" s="86">
        <f t="shared" si="3"/>
        <v>5142491</v>
      </c>
      <c r="AY26" s="86">
        <f t="shared" si="69"/>
        <v>42934</v>
      </c>
      <c r="AZ26" s="86">
        <f t="shared" si="69"/>
        <v>84531</v>
      </c>
      <c r="BA26" s="90">
        <v>0</v>
      </c>
      <c r="BB26" s="90">
        <v>0</v>
      </c>
      <c r="BC26" s="90">
        <v>0</v>
      </c>
      <c r="BD26" s="90">
        <v>0</v>
      </c>
      <c r="BE26" s="90">
        <v>0</v>
      </c>
      <c r="BF26" s="90">
        <v>0</v>
      </c>
      <c r="BG26" s="86">
        <v>42934</v>
      </c>
      <c r="BH26" s="86">
        <v>84531</v>
      </c>
      <c r="BI26" s="90">
        <v>0</v>
      </c>
      <c r="BJ26" s="90">
        <v>0</v>
      </c>
      <c r="BK26" s="86">
        <f t="shared" si="5"/>
        <v>1597910</v>
      </c>
      <c r="BL26" s="86">
        <f t="shared" si="6"/>
        <v>1555311</v>
      </c>
      <c r="BM26" s="86">
        <f t="shared" si="39"/>
        <v>1095135</v>
      </c>
      <c r="BN26" s="86">
        <f t="shared" si="40"/>
        <v>1179691</v>
      </c>
      <c r="BO26" s="86">
        <v>2324585</v>
      </c>
      <c r="BP26" s="86">
        <v>2279215</v>
      </c>
      <c r="BQ26" s="90">
        <v>-1229450</v>
      </c>
      <c r="BR26" s="90">
        <v>-1099524</v>
      </c>
      <c r="BS26" s="90">
        <f t="shared" si="41"/>
        <v>0</v>
      </c>
      <c r="BT26" s="90">
        <f t="shared" si="42"/>
        <v>0</v>
      </c>
      <c r="BU26" s="86">
        <v>0</v>
      </c>
      <c r="BV26" s="86">
        <v>0</v>
      </c>
      <c r="BW26" s="86">
        <v>0</v>
      </c>
      <c r="BX26" s="86">
        <v>0</v>
      </c>
      <c r="BY26" s="86">
        <f t="shared" si="43"/>
        <v>35187</v>
      </c>
      <c r="BZ26" s="86">
        <v>40725</v>
      </c>
      <c r="CA26" s="86">
        <v>74760</v>
      </c>
      <c r="CB26" s="86">
        <v>81497</v>
      </c>
      <c r="CC26" s="86">
        <v>-39573</v>
      </c>
      <c r="CD26" s="86">
        <v>-40771</v>
      </c>
      <c r="CE26" s="86">
        <v>467588</v>
      </c>
      <c r="CF26" s="86">
        <v>334895</v>
      </c>
      <c r="CG26" s="86">
        <v>24442</v>
      </c>
      <c r="CH26" s="86">
        <v>26707</v>
      </c>
      <c r="CI26" s="86">
        <v>92147</v>
      </c>
      <c r="CJ26" s="86">
        <v>92147</v>
      </c>
      <c r="CK26" s="90">
        <v>-67705</v>
      </c>
      <c r="CL26" s="90">
        <v>-65440</v>
      </c>
      <c r="CM26" s="86">
        <f t="shared" si="46"/>
        <v>3495786</v>
      </c>
      <c r="CN26" s="86">
        <f>CP26+CR26+CT26+CV26</f>
        <v>3422904</v>
      </c>
      <c r="CO26" s="86">
        <v>1004062</v>
      </c>
      <c r="CP26" s="86">
        <v>990062</v>
      </c>
      <c r="CQ26" s="86">
        <v>2052934</v>
      </c>
      <c r="CR26" s="86">
        <v>1965651</v>
      </c>
      <c r="CS26" s="86">
        <v>561771</v>
      </c>
      <c r="CT26" s="86">
        <v>590365</v>
      </c>
      <c r="CU26" s="90">
        <v>-122981</v>
      </c>
      <c r="CV26" s="90">
        <v>-123174</v>
      </c>
      <c r="CW26" s="86">
        <f t="shared" si="49"/>
        <v>82411</v>
      </c>
      <c r="CX26" s="86">
        <f>CZ26+DB26+DD26</f>
        <v>53038</v>
      </c>
      <c r="CY26" s="86">
        <v>79594</v>
      </c>
      <c r="CZ26" s="86">
        <v>50995</v>
      </c>
      <c r="DA26" s="86">
        <v>2744</v>
      </c>
      <c r="DB26" s="86">
        <v>1965</v>
      </c>
      <c r="DC26" s="86">
        <v>73</v>
      </c>
      <c r="DD26" s="86">
        <v>78</v>
      </c>
      <c r="DE26" s="86">
        <f t="shared" si="52"/>
        <v>7587381</v>
      </c>
      <c r="DF26" s="86">
        <f t="shared" si="53"/>
        <v>7277219</v>
      </c>
      <c r="DG26" s="86">
        <f t="shared" si="54"/>
        <v>956907</v>
      </c>
      <c r="DH26" s="86">
        <f t="shared" si="55"/>
        <v>911927</v>
      </c>
      <c r="DI26" s="86">
        <f t="shared" si="11"/>
        <v>751114</v>
      </c>
      <c r="DJ26" s="86">
        <f t="shared" si="12"/>
        <v>726028</v>
      </c>
      <c r="DK26" s="86">
        <v>0</v>
      </c>
      <c r="DL26" s="86">
        <v>0</v>
      </c>
      <c r="DM26" s="86">
        <v>0</v>
      </c>
      <c r="DN26" s="86">
        <v>0</v>
      </c>
      <c r="DO26" s="86">
        <v>0</v>
      </c>
      <c r="DP26" s="86">
        <v>0</v>
      </c>
      <c r="DQ26" s="86">
        <v>43391</v>
      </c>
      <c r="DR26" s="86">
        <v>46004</v>
      </c>
      <c r="DS26" s="86">
        <v>21177</v>
      </c>
      <c r="DT26" s="86">
        <v>24796</v>
      </c>
      <c r="DU26" s="86">
        <v>156381</v>
      </c>
      <c r="DV26" s="86">
        <v>96718</v>
      </c>
      <c r="DW26" s="86">
        <v>140707</v>
      </c>
      <c r="DX26" s="86">
        <v>137978</v>
      </c>
      <c r="DY26" s="86">
        <v>4267</v>
      </c>
      <c r="DZ26" s="86">
        <v>12261</v>
      </c>
      <c r="EA26" s="85">
        <f t="shared" si="14"/>
        <v>0</v>
      </c>
      <c r="EB26" s="85">
        <f t="shared" si="15"/>
        <v>0</v>
      </c>
      <c r="EC26" s="90">
        <v>0</v>
      </c>
      <c r="ED26" s="90">
        <v>0</v>
      </c>
      <c r="EE26" s="86">
        <v>117706</v>
      </c>
      <c r="EF26" s="86">
        <v>141667</v>
      </c>
      <c r="EG26" s="86">
        <v>0</v>
      </c>
      <c r="EH26" s="86">
        <v>0</v>
      </c>
      <c r="EI26" s="86">
        <v>267485</v>
      </c>
      <c r="EJ26" s="86">
        <v>266604</v>
      </c>
      <c r="EK26" s="90">
        <f t="shared" si="70"/>
        <v>205793</v>
      </c>
      <c r="EL26" s="90">
        <f t="shared" si="71"/>
        <v>185899</v>
      </c>
      <c r="EM26" s="86">
        <v>0</v>
      </c>
      <c r="EN26" s="86">
        <v>0</v>
      </c>
      <c r="EO26" s="86">
        <v>0</v>
      </c>
      <c r="EP26" s="86">
        <v>0</v>
      </c>
      <c r="EQ26" s="86">
        <v>164261</v>
      </c>
      <c r="ER26" s="86">
        <v>158111</v>
      </c>
      <c r="ES26" s="86">
        <v>0</v>
      </c>
      <c r="ET26" s="86">
        <v>0</v>
      </c>
      <c r="EU26" s="86">
        <v>0</v>
      </c>
      <c r="EV26" s="86">
        <v>0</v>
      </c>
      <c r="EW26" s="90">
        <v>0</v>
      </c>
      <c r="EX26" s="90">
        <v>0</v>
      </c>
      <c r="EY26" s="90">
        <v>0</v>
      </c>
      <c r="EZ26" s="90">
        <v>0</v>
      </c>
      <c r="FA26" s="90">
        <v>0</v>
      </c>
      <c r="FB26" s="90">
        <v>0</v>
      </c>
      <c r="FC26" s="90">
        <v>0</v>
      </c>
      <c r="FD26" s="86">
        <v>0</v>
      </c>
      <c r="FE26" s="86">
        <v>31832</v>
      </c>
      <c r="FF26" s="86">
        <v>27788</v>
      </c>
      <c r="FG26" s="86">
        <v>9700</v>
      </c>
      <c r="FH26" s="86">
        <v>0</v>
      </c>
      <c r="FI26" s="86">
        <f t="shared" si="59"/>
        <v>6630474</v>
      </c>
      <c r="FJ26" s="86">
        <f t="shared" si="60"/>
        <v>6365292</v>
      </c>
      <c r="FK26" s="86">
        <f t="shared" si="17"/>
        <v>6630474</v>
      </c>
      <c r="FL26" s="86">
        <f>FN26+FP26+FR26+FT26+FV26+FX26+FZ26+GB26+GD26+GF26+GH26+GJ26</f>
        <v>6365292</v>
      </c>
      <c r="FM26" s="86">
        <v>5713913</v>
      </c>
      <c r="FN26" s="86">
        <v>5268046</v>
      </c>
      <c r="FO26" s="86">
        <v>0</v>
      </c>
      <c r="FP26" s="86">
        <v>0</v>
      </c>
      <c r="FQ26" s="86">
        <v>0</v>
      </c>
      <c r="FR26" s="86">
        <v>0</v>
      </c>
      <c r="FS26" s="86">
        <v>0</v>
      </c>
      <c r="FT26" s="86">
        <v>0</v>
      </c>
      <c r="FU26" s="86">
        <v>0</v>
      </c>
      <c r="FV26" s="86">
        <v>0</v>
      </c>
      <c r="FW26" s="86">
        <v>0</v>
      </c>
      <c r="FX26" s="86">
        <v>0</v>
      </c>
      <c r="FY26" s="86">
        <v>0</v>
      </c>
      <c r="FZ26" s="86">
        <v>211480</v>
      </c>
      <c r="GA26" s="86">
        <v>0</v>
      </c>
      <c r="GB26" s="86">
        <v>0</v>
      </c>
      <c r="GC26" s="90">
        <v>0</v>
      </c>
      <c r="GD26" s="90">
        <v>0</v>
      </c>
      <c r="GE26" s="86">
        <v>473618</v>
      </c>
      <c r="GF26" s="86">
        <v>465825</v>
      </c>
      <c r="GG26" s="86">
        <v>0</v>
      </c>
      <c r="GH26" s="86">
        <v>0</v>
      </c>
      <c r="GI26" s="86">
        <v>442943</v>
      </c>
      <c r="GJ26" s="86">
        <v>419941</v>
      </c>
      <c r="GK26" s="90">
        <f t="shared" si="72"/>
        <v>0</v>
      </c>
      <c r="GL26" s="90">
        <f t="shared" si="72"/>
        <v>0</v>
      </c>
      <c r="GM26" s="90">
        <v>0</v>
      </c>
      <c r="GN26" s="90">
        <v>0</v>
      </c>
      <c r="GO26" s="90">
        <v>0</v>
      </c>
      <c r="GP26" s="90">
        <v>0</v>
      </c>
      <c r="GQ26" s="90">
        <v>0</v>
      </c>
      <c r="GR26" s="90">
        <v>0</v>
      </c>
      <c r="GS26" s="90">
        <v>0</v>
      </c>
      <c r="GT26" s="90">
        <v>0</v>
      </c>
      <c r="GU26" s="90">
        <v>0</v>
      </c>
      <c r="GV26" s="90">
        <v>0</v>
      </c>
      <c r="GW26" s="90">
        <v>0</v>
      </c>
      <c r="GX26" s="90">
        <v>0</v>
      </c>
      <c r="GY26" s="90">
        <v>0</v>
      </c>
      <c r="GZ26" s="90">
        <v>0</v>
      </c>
      <c r="HA26" s="90">
        <v>0</v>
      </c>
      <c r="HB26" s="90">
        <v>0</v>
      </c>
      <c r="HC26" s="78">
        <f t="shared" si="21"/>
        <v>0</v>
      </c>
      <c r="HD26" s="78">
        <f t="shared" si="22"/>
        <v>0</v>
      </c>
      <c r="HE26" s="105"/>
      <c r="HF26" s="31"/>
      <c r="HG26" s="31"/>
      <c r="HH26" s="31"/>
      <c r="HI26" s="31"/>
      <c r="HJ26" s="13">
        <f>C26-DE26</f>
        <v>0</v>
      </c>
      <c r="HK26" s="13">
        <f>D26-DF26</f>
        <v>0</v>
      </c>
    </row>
    <row r="27" spans="1:213" s="21" customFormat="1" ht="17.25" customHeight="1">
      <c r="A27" s="102">
        <v>11</v>
      </c>
      <c r="B27" s="103" t="s">
        <v>193</v>
      </c>
      <c r="C27" s="86">
        <f t="shared" si="23"/>
        <v>2494594</v>
      </c>
      <c r="D27" s="86">
        <f>F27+AX27</f>
        <v>2458763</v>
      </c>
      <c r="E27" s="86">
        <f t="shared" si="25"/>
        <v>809243</v>
      </c>
      <c r="F27" s="86">
        <f t="shared" si="26"/>
        <v>535264</v>
      </c>
      <c r="G27" s="86">
        <f aca="true" t="shared" si="75" ref="G27:G47">SUM(I27+K27)</f>
        <v>212308</v>
      </c>
      <c r="H27" s="86">
        <f aca="true" t="shared" si="76" ref="H27:H47">SUM(J27+L27)</f>
        <v>69350</v>
      </c>
      <c r="I27" s="86">
        <v>105109</v>
      </c>
      <c r="J27" s="86">
        <v>39244</v>
      </c>
      <c r="K27" s="86">
        <v>107199</v>
      </c>
      <c r="L27" s="86">
        <v>30106</v>
      </c>
      <c r="M27" s="90">
        <f t="shared" si="27"/>
        <v>320889</v>
      </c>
      <c r="N27" s="90">
        <f t="shared" si="28"/>
        <v>159344</v>
      </c>
      <c r="O27" s="86">
        <v>375333</v>
      </c>
      <c r="P27" s="86">
        <v>168241</v>
      </c>
      <c r="Q27" s="86">
        <v>-54444</v>
      </c>
      <c r="R27" s="86">
        <v>-8897</v>
      </c>
      <c r="S27" s="86">
        <f>SUM(U27+W27+Y27+AA27+AC27+AE27)</f>
        <v>143889</v>
      </c>
      <c r="T27" s="86">
        <f>SUM(V27+X27+Z27+AB27+AD27+AF27)</f>
        <v>124765</v>
      </c>
      <c r="U27" s="86">
        <v>2497</v>
      </c>
      <c r="V27" s="86">
        <v>6768</v>
      </c>
      <c r="W27" s="86">
        <v>1427</v>
      </c>
      <c r="X27" s="86">
        <v>3057</v>
      </c>
      <c r="Y27" s="86">
        <v>0</v>
      </c>
      <c r="Z27" s="86">
        <v>0</v>
      </c>
      <c r="AA27" s="90">
        <v>0</v>
      </c>
      <c r="AB27" s="90">
        <v>0</v>
      </c>
      <c r="AC27" s="86">
        <v>139965</v>
      </c>
      <c r="AD27" s="86">
        <v>114940</v>
      </c>
      <c r="AE27" s="90">
        <v>0</v>
      </c>
      <c r="AF27" s="90">
        <v>0</v>
      </c>
      <c r="AG27" s="86">
        <f t="shared" si="32"/>
        <v>123863</v>
      </c>
      <c r="AH27" s="86">
        <f t="shared" si="33"/>
        <v>174217</v>
      </c>
      <c r="AI27" s="86">
        <v>123863</v>
      </c>
      <c r="AJ27" s="86">
        <v>174217</v>
      </c>
      <c r="AK27" s="90">
        <v>0</v>
      </c>
      <c r="AL27" s="90">
        <v>0</v>
      </c>
      <c r="AM27" s="86">
        <f t="shared" si="34"/>
        <v>8294</v>
      </c>
      <c r="AN27" s="86">
        <f t="shared" si="35"/>
        <v>7588</v>
      </c>
      <c r="AO27" s="86">
        <v>809</v>
      </c>
      <c r="AP27" s="86">
        <v>30</v>
      </c>
      <c r="AQ27" s="86">
        <v>0</v>
      </c>
      <c r="AR27" s="86">
        <v>0</v>
      </c>
      <c r="AS27" s="86">
        <v>3593</v>
      </c>
      <c r="AT27" s="86">
        <v>1637</v>
      </c>
      <c r="AU27" s="86">
        <v>3892</v>
      </c>
      <c r="AV27" s="86">
        <v>5921</v>
      </c>
      <c r="AW27" s="86">
        <f t="shared" si="3"/>
        <v>1685351</v>
      </c>
      <c r="AX27" s="86">
        <f t="shared" si="3"/>
        <v>1923499</v>
      </c>
      <c r="AY27" s="86">
        <f aca="true" t="shared" si="77" ref="AY27:AY47">SUM(BA27,BC27,BE27,BG27,BI27)</f>
        <v>0</v>
      </c>
      <c r="AZ27" s="86">
        <f t="shared" si="37"/>
        <v>0</v>
      </c>
      <c r="BA27" s="90">
        <v>0</v>
      </c>
      <c r="BB27" s="90">
        <v>0</v>
      </c>
      <c r="BC27" s="90">
        <v>0</v>
      </c>
      <c r="BD27" s="90">
        <v>0</v>
      </c>
      <c r="BE27" s="90">
        <v>0</v>
      </c>
      <c r="BF27" s="90">
        <v>0</v>
      </c>
      <c r="BG27" s="90">
        <v>0</v>
      </c>
      <c r="BH27" s="90">
        <v>0</v>
      </c>
      <c r="BI27" s="90">
        <v>0</v>
      </c>
      <c r="BJ27" s="90">
        <v>0</v>
      </c>
      <c r="BK27" s="86">
        <f aca="true" t="shared" si="78" ref="BK27:BK35">BM27+BS27+BY27+CE27</f>
        <v>302644</v>
      </c>
      <c r="BL27" s="86">
        <f aca="true" t="shared" si="79" ref="BL27:BL34">BN27+BT27+BZ27+CF27</f>
        <v>297612</v>
      </c>
      <c r="BM27" s="86">
        <f t="shared" si="39"/>
        <v>21491</v>
      </c>
      <c r="BN27" s="86">
        <f t="shared" si="40"/>
        <v>22441</v>
      </c>
      <c r="BO27" s="86">
        <v>48385</v>
      </c>
      <c r="BP27" s="86">
        <v>48695</v>
      </c>
      <c r="BQ27" s="90">
        <v>-26894</v>
      </c>
      <c r="BR27" s="90">
        <v>-26254</v>
      </c>
      <c r="BS27" s="90">
        <f t="shared" si="41"/>
        <v>0</v>
      </c>
      <c r="BT27" s="90">
        <f t="shared" si="42"/>
        <v>0</v>
      </c>
      <c r="BU27" s="86">
        <v>0</v>
      </c>
      <c r="BV27" s="86">
        <v>0</v>
      </c>
      <c r="BW27" s="86">
        <v>0</v>
      </c>
      <c r="BX27" s="86">
        <v>0</v>
      </c>
      <c r="BY27" s="86">
        <f t="shared" si="43"/>
        <v>2862</v>
      </c>
      <c r="BZ27" s="86">
        <f t="shared" si="44"/>
        <v>68</v>
      </c>
      <c r="CA27" s="86">
        <v>4085</v>
      </c>
      <c r="CB27" s="86">
        <v>571</v>
      </c>
      <c r="CC27" s="86">
        <v>-1223</v>
      </c>
      <c r="CD27" s="86">
        <v>-503</v>
      </c>
      <c r="CE27" s="86">
        <v>278291</v>
      </c>
      <c r="CF27" s="86">
        <v>275103</v>
      </c>
      <c r="CG27" s="86">
        <f>CI27+CK27</f>
        <v>16890</v>
      </c>
      <c r="CH27" s="86">
        <f t="shared" si="8"/>
        <v>15775</v>
      </c>
      <c r="CI27" s="86">
        <v>80577</v>
      </c>
      <c r="CJ27" s="86">
        <v>67742</v>
      </c>
      <c r="CK27" s="90">
        <v>-63687</v>
      </c>
      <c r="CL27" s="90">
        <v>-51967</v>
      </c>
      <c r="CM27" s="86">
        <f t="shared" si="46"/>
        <v>1363471</v>
      </c>
      <c r="CN27" s="86">
        <f t="shared" si="47"/>
        <v>1607287</v>
      </c>
      <c r="CO27" s="86">
        <v>408503</v>
      </c>
      <c r="CP27" s="86">
        <v>487134</v>
      </c>
      <c r="CQ27" s="86">
        <v>1013309</v>
      </c>
      <c r="CR27" s="86">
        <v>966305</v>
      </c>
      <c r="CS27" s="86">
        <v>0</v>
      </c>
      <c r="CT27" s="86">
        <v>222047</v>
      </c>
      <c r="CU27" s="90">
        <v>-58341</v>
      </c>
      <c r="CV27" s="90">
        <v>-68199</v>
      </c>
      <c r="CW27" s="86">
        <f t="shared" si="49"/>
        <v>2346</v>
      </c>
      <c r="CX27" s="86">
        <f t="shared" si="50"/>
        <v>2825</v>
      </c>
      <c r="CY27" s="86">
        <v>82</v>
      </c>
      <c r="CZ27" s="86">
        <v>708</v>
      </c>
      <c r="DA27" s="86">
        <v>1867</v>
      </c>
      <c r="DB27" s="86">
        <v>1867</v>
      </c>
      <c r="DC27" s="86">
        <v>397</v>
      </c>
      <c r="DD27" s="86">
        <v>250</v>
      </c>
      <c r="DE27" s="86">
        <f t="shared" si="52"/>
        <v>2494594</v>
      </c>
      <c r="DF27" s="86">
        <f t="shared" si="53"/>
        <v>2458763</v>
      </c>
      <c r="DG27" s="86">
        <f t="shared" si="54"/>
        <v>512077</v>
      </c>
      <c r="DH27" s="86">
        <f t="shared" si="55"/>
        <v>462570</v>
      </c>
      <c r="DI27" s="86">
        <f t="shared" si="11"/>
        <v>150743</v>
      </c>
      <c r="DJ27" s="86">
        <f t="shared" si="12"/>
        <v>208870</v>
      </c>
      <c r="DK27" s="86">
        <v>39267</v>
      </c>
      <c r="DL27" s="86">
        <v>82360</v>
      </c>
      <c r="DM27" s="86">
        <v>39267</v>
      </c>
      <c r="DN27" s="86">
        <v>82360</v>
      </c>
      <c r="DO27" s="86">
        <v>0</v>
      </c>
      <c r="DP27" s="86">
        <v>0</v>
      </c>
      <c r="DQ27" s="86">
        <v>1754</v>
      </c>
      <c r="DR27" s="86">
        <v>4645</v>
      </c>
      <c r="DS27" s="86">
        <v>15358</v>
      </c>
      <c r="DT27" s="86">
        <v>19996</v>
      </c>
      <c r="DU27" s="86">
        <v>750</v>
      </c>
      <c r="DV27" s="86">
        <v>24681</v>
      </c>
      <c r="DW27" s="86">
        <v>12993</v>
      </c>
      <c r="DX27" s="86">
        <v>19508</v>
      </c>
      <c r="DY27" s="86">
        <v>33296</v>
      </c>
      <c r="DZ27" s="86">
        <v>33390</v>
      </c>
      <c r="EA27" s="85">
        <f t="shared" si="14"/>
        <v>0</v>
      </c>
      <c r="EB27" s="85">
        <f t="shared" si="15"/>
        <v>0</v>
      </c>
      <c r="EC27" s="90">
        <v>0</v>
      </c>
      <c r="ED27" s="90">
        <v>0</v>
      </c>
      <c r="EE27" s="86">
        <v>39791</v>
      </c>
      <c r="EF27" s="86">
        <v>17613</v>
      </c>
      <c r="EG27" s="86">
        <v>0</v>
      </c>
      <c r="EH27" s="86">
        <v>0</v>
      </c>
      <c r="EI27" s="86">
        <v>7534</v>
      </c>
      <c r="EJ27" s="86">
        <v>6677</v>
      </c>
      <c r="EK27" s="90">
        <f t="shared" si="70"/>
        <v>361334</v>
      </c>
      <c r="EL27" s="90">
        <f t="shared" si="71"/>
        <v>253700</v>
      </c>
      <c r="EM27" s="86">
        <v>0</v>
      </c>
      <c r="EN27" s="86">
        <v>0</v>
      </c>
      <c r="EO27" s="86">
        <v>0</v>
      </c>
      <c r="EP27" s="86">
        <v>0</v>
      </c>
      <c r="EQ27" s="86">
        <v>310608</v>
      </c>
      <c r="ER27" s="86">
        <v>219542</v>
      </c>
      <c r="ES27" s="86">
        <v>44947</v>
      </c>
      <c r="ET27" s="86">
        <v>26856</v>
      </c>
      <c r="EU27" s="86">
        <v>44947</v>
      </c>
      <c r="EV27" s="86">
        <v>26856</v>
      </c>
      <c r="EW27" s="90">
        <v>0</v>
      </c>
      <c r="EX27" s="90">
        <v>0</v>
      </c>
      <c r="EY27" s="90">
        <v>0</v>
      </c>
      <c r="EZ27" s="90">
        <v>0</v>
      </c>
      <c r="FA27" s="90">
        <v>0</v>
      </c>
      <c r="FB27" s="90">
        <v>0</v>
      </c>
      <c r="FC27" s="90">
        <v>0</v>
      </c>
      <c r="FD27" s="86">
        <v>0</v>
      </c>
      <c r="FE27" s="86">
        <v>5779</v>
      </c>
      <c r="FF27" s="86">
        <v>7302</v>
      </c>
      <c r="FG27" s="86">
        <v>0</v>
      </c>
      <c r="FH27" s="86">
        <v>0</v>
      </c>
      <c r="FI27" s="86">
        <f t="shared" si="59"/>
        <v>1982517</v>
      </c>
      <c r="FJ27" s="86">
        <f t="shared" si="60"/>
        <v>1996193</v>
      </c>
      <c r="FK27" s="86">
        <f t="shared" si="17"/>
        <v>1982517</v>
      </c>
      <c r="FL27" s="86">
        <f t="shared" si="17"/>
        <v>1996193</v>
      </c>
      <c r="FM27" s="86">
        <v>1707188</v>
      </c>
      <c r="FN27" s="86">
        <v>1707188</v>
      </c>
      <c r="FO27" s="86">
        <v>0</v>
      </c>
      <c r="FP27" s="86">
        <v>0</v>
      </c>
      <c r="FQ27" s="86">
        <v>17918</v>
      </c>
      <c r="FR27" s="86">
        <v>17918</v>
      </c>
      <c r="FS27" s="86">
        <v>0</v>
      </c>
      <c r="FT27" s="86">
        <v>0</v>
      </c>
      <c r="FU27" s="86">
        <v>0</v>
      </c>
      <c r="FV27" s="86">
        <v>0</v>
      </c>
      <c r="FW27" s="86">
        <v>0</v>
      </c>
      <c r="FX27" s="86">
        <v>0</v>
      </c>
      <c r="FY27" s="86">
        <v>125278</v>
      </c>
      <c r="FZ27" s="86">
        <v>31028</v>
      </c>
      <c r="GA27" s="86">
        <v>0</v>
      </c>
      <c r="GB27" s="86">
        <v>0</v>
      </c>
      <c r="GC27" s="90">
        <v>0</v>
      </c>
      <c r="GD27" s="90">
        <v>0</v>
      </c>
      <c r="GE27" s="86">
        <v>100006</v>
      </c>
      <c r="GF27" s="86">
        <v>208882</v>
      </c>
      <c r="GG27" s="86">
        <v>0</v>
      </c>
      <c r="GH27" s="86">
        <v>0</v>
      </c>
      <c r="GI27" s="86">
        <v>32127</v>
      </c>
      <c r="GJ27" s="86">
        <v>31177</v>
      </c>
      <c r="GK27" s="90">
        <f t="shared" si="72"/>
        <v>0</v>
      </c>
      <c r="GL27" s="90">
        <f t="shared" si="72"/>
        <v>0</v>
      </c>
      <c r="GM27" s="90">
        <v>0</v>
      </c>
      <c r="GN27" s="90">
        <v>0</v>
      </c>
      <c r="GO27" s="90">
        <v>0</v>
      </c>
      <c r="GP27" s="90">
        <v>0</v>
      </c>
      <c r="GQ27" s="90">
        <v>0</v>
      </c>
      <c r="GR27" s="90">
        <v>0</v>
      </c>
      <c r="GS27" s="90">
        <v>0</v>
      </c>
      <c r="GT27" s="90">
        <v>0</v>
      </c>
      <c r="GU27" s="90">
        <v>0</v>
      </c>
      <c r="GV27" s="90">
        <v>0</v>
      </c>
      <c r="GW27" s="90">
        <v>0</v>
      </c>
      <c r="GX27" s="90">
        <v>0</v>
      </c>
      <c r="GY27" s="90">
        <v>0</v>
      </c>
      <c r="GZ27" s="90">
        <v>0</v>
      </c>
      <c r="HA27" s="90">
        <v>0</v>
      </c>
      <c r="HB27" s="90">
        <v>0</v>
      </c>
      <c r="HC27" s="78">
        <f t="shared" si="21"/>
        <v>0</v>
      </c>
      <c r="HD27" s="78">
        <f t="shared" si="22"/>
        <v>0</v>
      </c>
      <c r="HE27" s="106"/>
    </row>
    <row r="28" spans="1:213" s="8" customFormat="1" ht="15">
      <c r="A28" s="91">
        <v>12</v>
      </c>
      <c r="B28" s="92" t="s">
        <v>194</v>
      </c>
      <c r="C28" s="90">
        <f t="shared" si="23"/>
        <v>666304</v>
      </c>
      <c r="D28" s="90">
        <f>F28+AX28</f>
        <v>620329</v>
      </c>
      <c r="E28" s="90">
        <f t="shared" si="25"/>
        <v>137501</v>
      </c>
      <c r="F28" s="90">
        <f t="shared" si="26"/>
        <v>91068</v>
      </c>
      <c r="G28" s="90">
        <f t="shared" si="75"/>
        <v>31177</v>
      </c>
      <c r="H28" s="90">
        <f t="shared" si="76"/>
        <v>27152</v>
      </c>
      <c r="I28" s="90">
        <v>10353</v>
      </c>
      <c r="J28" s="90">
        <v>6451</v>
      </c>
      <c r="K28" s="90">
        <v>20824</v>
      </c>
      <c r="L28" s="90">
        <v>20701</v>
      </c>
      <c r="M28" s="90">
        <f t="shared" si="27"/>
        <v>0</v>
      </c>
      <c r="N28" s="90">
        <f t="shared" si="28"/>
        <v>132</v>
      </c>
      <c r="O28" s="90">
        <v>0</v>
      </c>
      <c r="P28" s="90">
        <v>261</v>
      </c>
      <c r="Q28" s="90">
        <v>0</v>
      </c>
      <c r="R28" s="90">
        <v>-129</v>
      </c>
      <c r="S28" s="90">
        <f>SUM(U28+W28+Y28+AA28+AC28+AE28)</f>
        <v>87055</v>
      </c>
      <c r="T28" s="90">
        <f>V28+X28+Z28+AB28+AD28+AF28</f>
        <v>44228</v>
      </c>
      <c r="U28" s="90">
        <v>43869</v>
      </c>
      <c r="V28" s="90">
        <v>15285</v>
      </c>
      <c r="W28" s="90">
        <v>5001</v>
      </c>
      <c r="X28" s="90">
        <v>2715</v>
      </c>
      <c r="Y28" s="90">
        <v>0</v>
      </c>
      <c r="Z28" s="90">
        <v>0</v>
      </c>
      <c r="AA28" s="90">
        <v>0</v>
      </c>
      <c r="AB28" s="90">
        <v>0</v>
      </c>
      <c r="AC28" s="90">
        <v>38635</v>
      </c>
      <c r="AD28" s="90">
        <v>27254</v>
      </c>
      <c r="AE28" s="90">
        <v>-450</v>
      </c>
      <c r="AF28" s="90">
        <v>-1026</v>
      </c>
      <c r="AG28" s="90">
        <f t="shared" si="32"/>
        <v>18692</v>
      </c>
      <c r="AH28" s="90">
        <f t="shared" si="33"/>
        <v>18339</v>
      </c>
      <c r="AI28" s="90">
        <v>24907</v>
      </c>
      <c r="AJ28" s="90">
        <v>24554</v>
      </c>
      <c r="AK28" s="90">
        <v>-6215</v>
      </c>
      <c r="AL28" s="90">
        <v>-6215</v>
      </c>
      <c r="AM28" s="90">
        <f t="shared" si="34"/>
        <v>577</v>
      </c>
      <c r="AN28" s="90">
        <f t="shared" si="35"/>
        <v>1217</v>
      </c>
      <c r="AO28" s="90">
        <v>0</v>
      </c>
      <c r="AP28" s="90">
        <v>0</v>
      </c>
      <c r="AQ28" s="90">
        <v>0</v>
      </c>
      <c r="AR28" s="90">
        <v>411</v>
      </c>
      <c r="AS28" s="90">
        <v>108</v>
      </c>
      <c r="AT28" s="90">
        <v>148</v>
      </c>
      <c r="AU28" s="90">
        <v>469</v>
      </c>
      <c r="AV28" s="90">
        <v>658</v>
      </c>
      <c r="AW28" s="90">
        <f t="shared" si="3"/>
        <v>528803</v>
      </c>
      <c r="AX28" s="90">
        <f t="shared" si="3"/>
        <v>529261</v>
      </c>
      <c r="AY28" s="90">
        <f t="shared" si="77"/>
        <v>0</v>
      </c>
      <c r="AZ28" s="90">
        <f t="shared" si="37"/>
        <v>0</v>
      </c>
      <c r="BA28" s="90">
        <v>0</v>
      </c>
      <c r="BB28" s="90">
        <v>0</v>
      </c>
      <c r="BC28" s="90">
        <v>0</v>
      </c>
      <c r="BD28" s="90">
        <v>0</v>
      </c>
      <c r="BE28" s="90">
        <v>0</v>
      </c>
      <c r="BF28" s="90">
        <v>0</v>
      </c>
      <c r="BG28" s="90">
        <v>0</v>
      </c>
      <c r="BH28" s="90">
        <v>0</v>
      </c>
      <c r="BI28" s="90">
        <v>0</v>
      </c>
      <c r="BJ28" s="90">
        <v>0</v>
      </c>
      <c r="BK28" s="90">
        <f t="shared" si="78"/>
        <v>210373</v>
      </c>
      <c r="BL28" s="90">
        <f t="shared" si="79"/>
        <v>190278</v>
      </c>
      <c r="BM28" s="90">
        <f t="shared" si="39"/>
        <v>36702</v>
      </c>
      <c r="BN28" s="90">
        <f t="shared" si="40"/>
        <v>16766</v>
      </c>
      <c r="BO28" s="90">
        <v>64201</v>
      </c>
      <c r="BP28" s="90">
        <v>41301</v>
      </c>
      <c r="BQ28" s="90">
        <v>-27499</v>
      </c>
      <c r="BR28" s="90">
        <v>-24535</v>
      </c>
      <c r="BS28" s="90">
        <f t="shared" si="41"/>
        <v>0</v>
      </c>
      <c r="BT28" s="90">
        <f t="shared" si="42"/>
        <v>0</v>
      </c>
      <c r="BU28" s="90">
        <v>0</v>
      </c>
      <c r="BV28" s="86">
        <v>0</v>
      </c>
      <c r="BW28" s="90">
        <v>0</v>
      </c>
      <c r="BX28" s="90">
        <v>0</v>
      </c>
      <c r="BY28" s="90">
        <f t="shared" si="43"/>
        <v>160658</v>
      </c>
      <c r="BZ28" s="90">
        <f t="shared" si="44"/>
        <v>160623</v>
      </c>
      <c r="CA28" s="90">
        <v>160658</v>
      </c>
      <c r="CB28" s="90">
        <v>160623</v>
      </c>
      <c r="CC28" s="86">
        <v>0</v>
      </c>
      <c r="CD28" s="86">
        <v>0</v>
      </c>
      <c r="CE28" s="90">
        <v>13013</v>
      </c>
      <c r="CF28" s="90">
        <v>12889</v>
      </c>
      <c r="CG28" s="90">
        <f>CI28+CK28</f>
        <v>211</v>
      </c>
      <c r="CH28" s="90">
        <f t="shared" si="8"/>
        <v>211</v>
      </c>
      <c r="CI28" s="90">
        <v>2318</v>
      </c>
      <c r="CJ28" s="90">
        <v>2318</v>
      </c>
      <c r="CK28" s="90">
        <v>-2107</v>
      </c>
      <c r="CL28" s="90">
        <v>-2107</v>
      </c>
      <c r="CM28" s="90">
        <f t="shared" si="46"/>
        <v>306272</v>
      </c>
      <c r="CN28" s="90">
        <f t="shared" si="47"/>
        <v>305205</v>
      </c>
      <c r="CO28" s="90">
        <v>127033</v>
      </c>
      <c r="CP28" s="90">
        <v>127033</v>
      </c>
      <c r="CQ28" s="90">
        <v>100585</v>
      </c>
      <c r="CR28" s="90">
        <v>100585</v>
      </c>
      <c r="CS28" s="90">
        <v>88093</v>
      </c>
      <c r="CT28" s="90">
        <v>87026</v>
      </c>
      <c r="CU28" s="90">
        <v>-9439</v>
      </c>
      <c r="CV28" s="90">
        <v>-9439</v>
      </c>
      <c r="CW28" s="90">
        <f t="shared" si="49"/>
        <v>11947</v>
      </c>
      <c r="CX28" s="90">
        <f t="shared" si="50"/>
        <v>33567</v>
      </c>
      <c r="CY28" s="90">
        <v>11947</v>
      </c>
      <c r="CZ28" s="90">
        <v>33567</v>
      </c>
      <c r="DA28" s="90">
        <v>0</v>
      </c>
      <c r="DB28" s="90">
        <v>0</v>
      </c>
      <c r="DC28" s="90">
        <v>0</v>
      </c>
      <c r="DD28" s="90">
        <v>0</v>
      </c>
      <c r="DE28" s="90">
        <f t="shared" si="52"/>
        <v>666304</v>
      </c>
      <c r="DF28" s="90">
        <f t="shared" si="53"/>
        <v>620329</v>
      </c>
      <c r="DG28" s="90">
        <f t="shared" si="54"/>
        <v>253423</v>
      </c>
      <c r="DH28" s="90">
        <f t="shared" si="55"/>
        <v>227446</v>
      </c>
      <c r="DI28" s="90">
        <f t="shared" si="11"/>
        <v>73791</v>
      </c>
      <c r="DJ28" s="90">
        <f t="shared" si="12"/>
        <v>47900</v>
      </c>
      <c r="DK28" s="90">
        <v>0</v>
      </c>
      <c r="DL28" s="90">
        <v>0</v>
      </c>
      <c r="DM28" s="90">
        <v>0</v>
      </c>
      <c r="DN28" s="90">
        <v>0</v>
      </c>
      <c r="DO28" s="90">
        <v>0</v>
      </c>
      <c r="DP28" s="90">
        <v>0</v>
      </c>
      <c r="DQ28" s="90">
        <v>8428</v>
      </c>
      <c r="DR28" s="90">
        <v>7941</v>
      </c>
      <c r="DS28" s="90">
        <v>5473</v>
      </c>
      <c r="DT28" s="90">
        <v>11191</v>
      </c>
      <c r="DU28" s="90">
        <v>10340</v>
      </c>
      <c r="DV28" s="90">
        <v>7601</v>
      </c>
      <c r="DW28" s="90">
        <v>5327</v>
      </c>
      <c r="DX28" s="90">
        <v>-2820</v>
      </c>
      <c r="DY28" s="90">
        <v>0</v>
      </c>
      <c r="DZ28" s="90">
        <v>0</v>
      </c>
      <c r="EA28" s="85">
        <f t="shared" si="14"/>
        <v>0</v>
      </c>
      <c r="EB28" s="85">
        <f t="shared" si="15"/>
        <v>0</v>
      </c>
      <c r="EC28" s="90">
        <v>0</v>
      </c>
      <c r="ED28" s="90">
        <v>0</v>
      </c>
      <c r="EE28" s="90">
        <v>38159</v>
      </c>
      <c r="EF28" s="90">
        <v>28970</v>
      </c>
      <c r="EG28" s="86">
        <v>0</v>
      </c>
      <c r="EH28" s="86">
        <v>0</v>
      </c>
      <c r="EI28" s="90">
        <v>6064</v>
      </c>
      <c r="EJ28" s="90">
        <v>-4983</v>
      </c>
      <c r="EK28" s="90">
        <f t="shared" si="70"/>
        <v>179632</v>
      </c>
      <c r="EL28" s="90">
        <f t="shared" si="71"/>
        <v>179546</v>
      </c>
      <c r="EM28" s="90">
        <v>0</v>
      </c>
      <c r="EN28" s="90">
        <v>0</v>
      </c>
      <c r="EO28" s="90">
        <v>0</v>
      </c>
      <c r="EP28" s="90">
        <v>0</v>
      </c>
      <c r="EQ28" s="90">
        <v>148152</v>
      </c>
      <c r="ER28" s="90">
        <v>148097</v>
      </c>
      <c r="ES28" s="90">
        <v>1064</v>
      </c>
      <c r="ET28" s="90">
        <v>1064</v>
      </c>
      <c r="EU28" s="90">
        <v>1064</v>
      </c>
      <c r="EV28" s="90">
        <v>1064</v>
      </c>
      <c r="EW28" s="90">
        <v>0</v>
      </c>
      <c r="EX28" s="90">
        <v>0</v>
      </c>
      <c r="EY28" s="90">
        <v>0</v>
      </c>
      <c r="EZ28" s="90">
        <v>0</v>
      </c>
      <c r="FA28" s="90">
        <v>0</v>
      </c>
      <c r="FB28" s="90">
        <v>0</v>
      </c>
      <c r="FC28" s="90">
        <v>0</v>
      </c>
      <c r="FD28" s="90">
        <v>0</v>
      </c>
      <c r="FE28" s="90">
        <v>29604</v>
      </c>
      <c r="FF28" s="90">
        <v>30045</v>
      </c>
      <c r="FG28" s="90">
        <v>812</v>
      </c>
      <c r="FH28" s="90">
        <v>340</v>
      </c>
      <c r="FI28" s="90">
        <f t="shared" si="59"/>
        <v>412881</v>
      </c>
      <c r="FJ28" s="90">
        <f t="shared" si="60"/>
        <v>392883</v>
      </c>
      <c r="FK28" s="90">
        <f t="shared" si="17"/>
        <v>412636</v>
      </c>
      <c r="FL28" s="90">
        <f t="shared" si="17"/>
        <v>392638</v>
      </c>
      <c r="FM28" s="90">
        <v>398369</v>
      </c>
      <c r="FN28" s="90">
        <v>378750</v>
      </c>
      <c r="FO28" s="90">
        <v>0</v>
      </c>
      <c r="FP28" s="90">
        <v>0</v>
      </c>
      <c r="FQ28" s="90">
        <v>1320</v>
      </c>
      <c r="FR28" s="90">
        <v>1320</v>
      </c>
      <c r="FS28" s="86">
        <v>0</v>
      </c>
      <c r="FT28" s="86">
        <v>0</v>
      </c>
      <c r="FU28" s="90">
        <v>0</v>
      </c>
      <c r="FV28" s="90">
        <v>0</v>
      </c>
      <c r="FW28" s="86">
        <v>0</v>
      </c>
      <c r="FX28" s="86">
        <v>0</v>
      </c>
      <c r="FY28" s="90">
        <v>2281</v>
      </c>
      <c r="FZ28" s="96">
        <v>0</v>
      </c>
      <c r="GA28" s="90">
        <v>1066</v>
      </c>
      <c r="GB28" s="90">
        <v>306</v>
      </c>
      <c r="GC28" s="90">
        <v>0</v>
      </c>
      <c r="GD28" s="90">
        <v>0</v>
      </c>
      <c r="GE28" s="90">
        <v>6783</v>
      </c>
      <c r="GF28" s="90">
        <v>9445</v>
      </c>
      <c r="GG28" s="86">
        <v>0</v>
      </c>
      <c r="GH28" s="86">
        <v>0</v>
      </c>
      <c r="GI28" s="90">
        <v>2817</v>
      </c>
      <c r="GJ28" s="90">
        <v>2817</v>
      </c>
      <c r="GK28" s="90">
        <f>GM28+GO28</f>
        <v>245</v>
      </c>
      <c r="GL28" s="90">
        <f>GN28+GP28</f>
        <v>245</v>
      </c>
      <c r="GM28" s="90">
        <v>28</v>
      </c>
      <c r="GN28" s="90">
        <v>28</v>
      </c>
      <c r="GO28" s="90">
        <v>217</v>
      </c>
      <c r="GP28" s="90">
        <v>217</v>
      </c>
      <c r="GQ28" s="90">
        <v>0</v>
      </c>
      <c r="GR28" s="90">
        <v>0</v>
      </c>
      <c r="GS28" s="90">
        <v>0</v>
      </c>
      <c r="GT28" s="90">
        <v>0</v>
      </c>
      <c r="GU28" s="90">
        <v>0</v>
      </c>
      <c r="GV28" s="90">
        <v>0</v>
      </c>
      <c r="GW28" s="90">
        <v>0</v>
      </c>
      <c r="GX28" s="90">
        <v>0</v>
      </c>
      <c r="GY28" s="90">
        <v>0</v>
      </c>
      <c r="GZ28" s="90">
        <v>0</v>
      </c>
      <c r="HA28" s="90">
        <v>0</v>
      </c>
      <c r="HB28" s="90">
        <v>0</v>
      </c>
      <c r="HC28" s="78">
        <f t="shared" si="21"/>
        <v>0</v>
      </c>
      <c r="HD28" s="78">
        <f t="shared" si="22"/>
        <v>0</v>
      </c>
      <c r="HE28" s="94"/>
    </row>
    <row r="29" spans="1:219" s="33" customFormat="1" ht="17.25" customHeight="1">
      <c r="A29" s="99">
        <v>13</v>
      </c>
      <c r="B29" s="100" t="s">
        <v>195</v>
      </c>
      <c r="C29" s="86">
        <f t="shared" si="23"/>
        <v>268491</v>
      </c>
      <c r="D29" s="86">
        <f>F29+AX29</f>
        <v>280220</v>
      </c>
      <c r="E29" s="86">
        <f t="shared" si="25"/>
        <v>86042</v>
      </c>
      <c r="F29" s="86">
        <f>H29+N29+T29+AH29+AN29</f>
        <v>89968</v>
      </c>
      <c r="G29" s="86">
        <f t="shared" si="75"/>
        <v>43614</v>
      </c>
      <c r="H29" s="86">
        <f t="shared" si="76"/>
        <v>36744</v>
      </c>
      <c r="I29" s="86">
        <v>42214</v>
      </c>
      <c r="J29" s="86">
        <v>35744</v>
      </c>
      <c r="K29" s="86">
        <v>1400</v>
      </c>
      <c r="L29" s="86">
        <v>1000</v>
      </c>
      <c r="M29" s="90">
        <f t="shared" si="27"/>
        <v>0</v>
      </c>
      <c r="N29" s="90">
        <f t="shared" si="28"/>
        <v>0</v>
      </c>
      <c r="O29" s="90">
        <v>0</v>
      </c>
      <c r="P29" s="86">
        <v>1</v>
      </c>
      <c r="Q29" s="47"/>
      <c r="R29" s="86">
        <v>-1</v>
      </c>
      <c r="S29" s="86">
        <f>SUM(U29+W29+Y29+AA29+AC29+AE29)</f>
        <v>21836</v>
      </c>
      <c r="T29" s="86">
        <f>SUM(V29+X29+Z29+AB29+AD29+AF29)</f>
        <v>29755</v>
      </c>
      <c r="U29" s="86">
        <v>17547</v>
      </c>
      <c r="V29" s="86">
        <v>25857</v>
      </c>
      <c r="W29" s="86">
        <v>1131</v>
      </c>
      <c r="X29" s="86">
        <v>4295</v>
      </c>
      <c r="Y29" s="86">
        <v>0</v>
      </c>
      <c r="Z29" s="90">
        <v>0</v>
      </c>
      <c r="AA29" s="90">
        <v>0</v>
      </c>
      <c r="AB29" s="90">
        <v>0</v>
      </c>
      <c r="AC29" s="86">
        <v>12446</v>
      </c>
      <c r="AD29" s="86">
        <v>16843</v>
      </c>
      <c r="AE29" s="90">
        <v>-9288</v>
      </c>
      <c r="AF29" s="90">
        <v>-17240</v>
      </c>
      <c r="AG29" s="90">
        <f aca="true" t="shared" si="80" ref="AG29:AH31">SUM(AI29+AK29)</f>
        <v>15084</v>
      </c>
      <c r="AH29" s="90">
        <f t="shared" si="80"/>
        <v>11499</v>
      </c>
      <c r="AI29" s="86">
        <v>15084</v>
      </c>
      <c r="AJ29" s="86">
        <v>11546</v>
      </c>
      <c r="AK29" s="90">
        <v>0</v>
      </c>
      <c r="AL29" s="90">
        <v>-47</v>
      </c>
      <c r="AM29" s="86">
        <f t="shared" si="34"/>
        <v>5508</v>
      </c>
      <c r="AN29" s="86">
        <f>SUM(AP29+AR29+AT29+AV29)</f>
        <v>11970</v>
      </c>
      <c r="AO29" s="86">
        <v>17</v>
      </c>
      <c r="AP29" s="86"/>
      <c r="AQ29" s="86">
        <v>2193</v>
      </c>
      <c r="AR29" s="86">
        <v>1197</v>
      </c>
      <c r="AS29" s="86">
        <v>2356</v>
      </c>
      <c r="AT29" s="86">
        <v>2386</v>
      </c>
      <c r="AU29" s="86">
        <v>942</v>
      </c>
      <c r="AV29" s="86">
        <v>8387</v>
      </c>
      <c r="AW29" s="86">
        <f t="shared" si="3"/>
        <v>182449</v>
      </c>
      <c r="AX29" s="86">
        <f t="shared" si="3"/>
        <v>190252</v>
      </c>
      <c r="AY29" s="86">
        <f t="shared" si="77"/>
        <v>0</v>
      </c>
      <c r="AZ29" s="86">
        <f>SUM(BB29,BD29,BF29,BH29,BJ29)</f>
        <v>0</v>
      </c>
      <c r="BA29" s="90">
        <v>0</v>
      </c>
      <c r="BB29" s="90">
        <v>0</v>
      </c>
      <c r="BC29" s="90">
        <v>0</v>
      </c>
      <c r="BD29" s="90">
        <v>0</v>
      </c>
      <c r="BE29" s="90">
        <v>0</v>
      </c>
      <c r="BF29" s="90">
        <v>0</v>
      </c>
      <c r="BG29" s="90">
        <v>0</v>
      </c>
      <c r="BH29" s="90">
        <v>0</v>
      </c>
      <c r="BI29" s="90">
        <v>0</v>
      </c>
      <c r="BJ29" s="90">
        <v>0</v>
      </c>
      <c r="BK29" s="86">
        <f t="shared" si="78"/>
        <v>44317</v>
      </c>
      <c r="BL29" s="86">
        <f t="shared" si="79"/>
        <v>45225</v>
      </c>
      <c r="BM29" s="86">
        <f t="shared" si="39"/>
        <v>12080</v>
      </c>
      <c r="BN29" s="86">
        <f>BP29+BR29</f>
        <v>12969</v>
      </c>
      <c r="BO29" s="86">
        <v>20989</v>
      </c>
      <c r="BP29" s="86">
        <v>20879</v>
      </c>
      <c r="BQ29" s="90">
        <v>-8909</v>
      </c>
      <c r="BR29" s="90">
        <v>-7910</v>
      </c>
      <c r="BS29" s="90">
        <f t="shared" si="41"/>
        <v>0</v>
      </c>
      <c r="BT29" s="90">
        <f t="shared" si="42"/>
        <v>0</v>
      </c>
      <c r="BU29" s="90">
        <v>0</v>
      </c>
      <c r="BV29" s="86">
        <v>0</v>
      </c>
      <c r="BW29" s="86">
        <v>0</v>
      </c>
      <c r="BX29" s="86">
        <v>0</v>
      </c>
      <c r="BY29" s="86">
        <f t="shared" si="43"/>
        <v>20131</v>
      </c>
      <c r="BZ29" s="86">
        <f>CB29+CD29</f>
        <v>0</v>
      </c>
      <c r="CA29" s="86">
        <v>20351</v>
      </c>
      <c r="CB29" s="86">
        <v>0</v>
      </c>
      <c r="CC29" s="86">
        <v>-220</v>
      </c>
      <c r="CD29" s="86">
        <v>0</v>
      </c>
      <c r="CE29" s="86">
        <v>12106</v>
      </c>
      <c r="CF29" s="86">
        <v>32256</v>
      </c>
      <c r="CG29" s="86">
        <f>CI29+CK29</f>
        <v>1544</v>
      </c>
      <c r="CH29" s="86">
        <f>CJ29+CL29</f>
        <v>1682</v>
      </c>
      <c r="CI29" s="86">
        <v>3444</v>
      </c>
      <c r="CJ29" s="86">
        <v>3444</v>
      </c>
      <c r="CK29" s="90">
        <v>-1900</v>
      </c>
      <c r="CL29" s="90">
        <v>-1762</v>
      </c>
      <c r="CM29" s="86">
        <f t="shared" si="46"/>
        <v>135366</v>
      </c>
      <c r="CN29" s="86">
        <f>CP29+CR29+CT29+CV29</f>
        <v>141700</v>
      </c>
      <c r="CO29" s="86">
        <v>36433</v>
      </c>
      <c r="CP29" s="86">
        <v>36433</v>
      </c>
      <c r="CQ29" s="86">
        <v>56242</v>
      </c>
      <c r="CR29" s="86">
        <v>57172</v>
      </c>
      <c r="CS29" s="86">
        <v>45142</v>
      </c>
      <c r="CT29" s="86">
        <v>50955</v>
      </c>
      <c r="CU29" s="90">
        <v>-2451</v>
      </c>
      <c r="CV29" s="90">
        <v>-2860</v>
      </c>
      <c r="CW29" s="86">
        <f t="shared" si="49"/>
        <v>1222</v>
      </c>
      <c r="CX29" s="86">
        <f>CZ29+DB29+DD29</f>
        <v>1645</v>
      </c>
      <c r="CY29" s="86">
        <v>1222</v>
      </c>
      <c r="CZ29" s="86">
        <v>1645</v>
      </c>
      <c r="DA29" s="86">
        <v>0</v>
      </c>
      <c r="DB29" s="86">
        <v>0</v>
      </c>
      <c r="DC29" s="86">
        <v>0</v>
      </c>
      <c r="DD29" s="86">
        <v>0</v>
      </c>
      <c r="DE29" s="86">
        <f t="shared" si="52"/>
        <v>268491</v>
      </c>
      <c r="DF29" s="86">
        <f>DH29+FJ29</f>
        <v>280220</v>
      </c>
      <c r="DG29" s="86">
        <f aca="true" t="shared" si="81" ref="DG29:DH31">DI29+EK29</f>
        <v>60495</v>
      </c>
      <c r="DH29" s="86">
        <f t="shared" si="81"/>
        <v>76627</v>
      </c>
      <c r="DI29" s="86">
        <f t="shared" si="11"/>
        <v>23370</v>
      </c>
      <c r="DJ29" s="86">
        <f t="shared" si="12"/>
        <v>26068</v>
      </c>
      <c r="DK29" s="86"/>
      <c r="DL29" s="86"/>
      <c r="DM29" s="86"/>
      <c r="DN29" s="86"/>
      <c r="DO29" s="86"/>
      <c r="DP29" s="86"/>
      <c r="DQ29" s="86">
        <v>3585</v>
      </c>
      <c r="DR29" s="86">
        <v>10313</v>
      </c>
      <c r="DS29" s="86">
        <v>3076</v>
      </c>
      <c r="DT29" s="86">
        <v>3452</v>
      </c>
      <c r="DU29" s="86">
        <v>8019</v>
      </c>
      <c r="DV29" s="86">
        <v>52</v>
      </c>
      <c r="DW29" s="86">
        <v>3163</v>
      </c>
      <c r="DX29" s="86">
        <v>1909</v>
      </c>
      <c r="DY29" s="86">
        <v>114</v>
      </c>
      <c r="DZ29" s="86"/>
      <c r="EA29" s="85">
        <f t="shared" si="14"/>
        <v>0</v>
      </c>
      <c r="EB29" s="85">
        <f t="shared" si="15"/>
        <v>0</v>
      </c>
      <c r="EC29" s="90">
        <v>0</v>
      </c>
      <c r="ED29" s="90">
        <v>0</v>
      </c>
      <c r="EE29" s="86">
        <v>839</v>
      </c>
      <c r="EF29" s="86">
        <v>8057</v>
      </c>
      <c r="EG29" s="86">
        <v>0</v>
      </c>
      <c r="EH29" s="86">
        <v>0</v>
      </c>
      <c r="EI29" s="86">
        <v>4574</v>
      </c>
      <c r="EJ29" s="86">
        <v>2285</v>
      </c>
      <c r="EK29" s="90">
        <f t="shared" si="70"/>
        <v>37125</v>
      </c>
      <c r="EL29" s="90">
        <f t="shared" si="71"/>
        <v>50559</v>
      </c>
      <c r="EM29" s="90">
        <v>0</v>
      </c>
      <c r="EN29" s="90">
        <v>0</v>
      </c>
      <c r="EO29" s="90">
        <v>0</v>
      </c>
      <c r="EP29" s="90">
        <v>0</v>
      </c>
      <c r="EQ29" s="86">
        <v>35045</v>
      </c>
      <c r="ER29" s="86">
        <v>50371</v>
      </c>
      <c r="ES29" s="86"/>
      <c r="ET29" s="86">
        <v>0</v>
      </c>
      <c r="EU29" s="86">
        <v>0</v>
      </c>
      <c r="EV29" s="86">
        <v>0</v>
      </c>
      <c r="EW29" s="90">
        <v>0</v>
      </c>
      <c r="EX29" s="90">
        <v>0</v>
      </c>
      <c r="EY29" s="90">
        <v>0</v>
      </c>
      <c r="EZ29" s="90">
        <v>0</v>
      </c>
      <c r="FA29" s="90">
        <v>0</v>
      </c>
      <c r="FB29" s="90">
        <v>0</v>
      </c>
      <c r="FC29" s="90">
        <v>0</v>
      </c>
      <c r="FD29" s="90">
        <v>0</v>
      </c>
      <c r="FE29" s="90">
        <v>0</v>
      </c>
      <c r="FF29" s="90">
        <v>0</v>
      </c>
      <c r="FG29" s="86">
        <v>2080</v>
      </c>
      <c r="FH29" s="86">
        <v>188</v>
      </c>
      <c r="FI29" s="86">
        <f t="shared" si="59"/>
        <v>207996</v>
      </c>
      <c r="FJ29" s="86">
        <f>FL29+GL29</f>
        <v>203593</v>
      </c>
      <c r="FK29" s="86">
        <f aca="true" t="shared" si="82" ref="FK29:FL31">FM29+FO29+FQ29+FS29+FU29+FW29+FY29+GA29+GC29+GE29+GG29+GI29</f>
        <v>207996</v>
      </c>
      <c r="FL29" s="86">
        <f t="shared" si="82"/>
        <v>203593</v>
      </c>
      <c r="FM29" s="86">
        <v>181396</v>
      </c>
      <c r="FN29" s="86">
        <v>190736</v>
      </c>
      <c r="FO29" s="90">
        <v>0</v>
      </c>
      <c r="FP29" s="90">
        <v>0</v>
      </c>
      <c r="FQ29" s="90">
        <v>0</v>
      </c>
      <c r="FR29" s="90">
        <v>0</v>
      </c>
      <c r="FS29" s="86">
        <v>0</v>
      </c>
      <c r="FT29" s="86">
        <v>0</v>
      </c>
      <c r="FU29" s="86"/>
      <c r="FV29" s="86"/>
      <c r="FW29" s="86">
        <v>0</v>
      </c>
      <c r="FX29" s="86">
        <v>0</v>
      </c>
      <c r="FY29" s="86">
        <v>5883</v>
      </c>
      <c r="FZ29" s="90">
        <v>0</v>
      </c>
      <c r="GA29" s="90">
        <v>0</v>
      </c>
      <c r="GB29" s="90">
        <v>0</v>
      </c>
      <c r="GC29" s="90">
        <v>0</v>
      </c>
      <c r="GD29" s="90">
        <v>0</v>
      </c>
      <c r="GE29" s="86">
        <v>14411</v>
      </c>
      <c r="GF29" s="86">
        <v>6615</v>
      </c>
      <c r="GG29" s="86">
        <v>0</v>
      </c>
      <c r="GH29" s="86">
        <v>0</v>
      </c>
      <c r="GI29" s="86">
        <v>6306</v>
      </c>
      <c r="GJ29" s="86">
        <v>6242</v>
      </c>
      <c r="GK29" s="86">
        <v>0</v>
      </c>
      <c r="GL29" s="86">
        <v>0</v>
      </c>
      <c r="GM29" s="86">
        <v>0</v>
      </c>
      <c r="GN29" s="86">
        <v>0</v>
      </c>
      <c r="GO29" s="86">
        <v>0</v>
      </c>
      <c r="GP29" s="86">
        <v>0</v>
      </c>
      <c r="GQ29" s="90">
        <v>0</v>
      </c>
      <c r="GR29" s="90">
        <v>0</v>
      </c>
      <c r="GS29" s="90">
        <v>0</v>
      </c>
      <c r="GT29" s="90">
        <v>0</v>
      </c>
      <c r="GU29" s="90">
        <v>0</v>
      </c>
      <c r="GV29" s="90">
        <v>0</v>
      </c>
      <c r="GW29" s="90">
        <v>0</v>
      </c>
      <c r="GX29" s="90">
        <v>0</v>
      </c>
      <c r="GY29" s="86">
        <v>8749</v>
      </c>
      <c r="GZ29" s="86">
        <v>1827</v>
      </c>
      <c r="HA29" s="86"/>
      <c r="HB29" s="86"/>
      <c r="HC29" s="78">
        <f t="shared" si="21"/>
        <v>0</v>
      </c>
      <c r="HD29" s="78">
        <f t="shared" si="22"/>
        <v>0</v>
      </c>
      <c r="HE29" s="47"/>
      <c r="HJ29" s="13">
        <f aca="true" t="shared" si="83" ref="HJ29:HK31">C29-DE29</f>
        <v>0</v>
      </c>
      <c r="HK29" s="13">
        <f t="shared" si="83"/>
        <v>0</v>
      </c>
    </row>
    <row r="30" spans="1:219" s="9" customFormat="1" ht="17.25" customHeight="1">
      <c r="A30" s="99">
        <v>14</v>
      </c>
      <c r="B30" s="100" t="s">
        <v>243</v>
      </c>
      <c r="C30" s="86">
        <f t="shared" si="23"/>
        <v>1749296</v>
      </c>
      <c r="D30" s="86">
        <f>F30+AX30</f>
        <v>1804972</v>
      </c>
      <c r="E30" s="86">
        <f t="shared" si="25"/>
        <v>949170</v>
      </c>
      <c r="F30" s="86">
        <f>H30+N30+T30+AH30+AN30</f>
        <v>1023923</v>
      </c>
      <c r="G30" s="86">
        <f t="shared" si="75"/>
        <v>200059</v>
      </c>
      <c r="H30" s="86">
        <f t="shared" si="76"/>
        <v>33637</v>
      </c>
      <c r="I30" s="95">
        <v>70059</v>
      </c>
      <c r="J30" s="95">
        <v>33637</v>
      </c>
      <c r="K30" s="86">
        <v>130000</v>
      </c>
      <c r="L30" s="90">
        <v>0</v>
      </c>
      <c r="M30" s="90">
        <f>SUM(O30+Q30)</f>
        <v>0</v>
      </c>
      <c r="N30" s="90">
        <f>SUM(P30+R30)</f>
        <v>0</v>
      </c>
      <c r="O30" s="90">
        <v>0</v>
      </c>
      <c r="P30" s="90">
        <v>0</v>
      </c>
      <c r="Q30" s="86">
        <v>0</v>
      </c>
      <c r="R30" s="86">
        <v>0</v>
      </c>
      <c r="S30" s="90">
        <f>SUM(U30+W30+Y30+AA30+AC30+AE30)</f>
        <v>66299</v>
      </c>
      <c r="T30" s="90">
        <f>SUM(V30+X30+Z30+AB30+AD30+AF30)</f>
        <v>72133</v>
      </c>
      <c r="U30" s="95">
        <v>2508</v>
      </c>
      <c r="V30" s="95">
        <v>1978</v>
      </c>
      <c r="W30" s="95">
        <v>6152</v>
      </c>
      <c r="X30" s="95">
        <v>10100</v>
      </c>
      <c r="Y30" s="86">
        <v>0</v>
      </c>
      <c r="Z30" s="90">
        <v>0</v>
      </c>
      <c r="AA30" s="90">
        <v>0</v>
      </c>
      <c r="AB30" s="90">
        <v>0</v>
      </c>
      <c r="AC30" s="95">
        <v>57639</v>
      </c>
      <c r="AD30" s="95">
        <v>60055</v>
      </c>
      <c r="AE30" s="90">
        <v>0</v>
      </c>
      <c r="AF30" s="90">
        <v>0</v>
      </c>
      <c r="AG30" s="90">
        <f t="shared" si="80"/>
        <v>677052</v>
      </c>
      <c r="AH30" s="90">
        <f t="shared" si="80"/>
        <v>911303</v>
      </c>
      <c r="AI30" s="95">
        <v>677052</v>
      </c>
      <c r="AJ30" s="95">
        <v>911303</v>
      </c>
      <c r="AK30" s="90">
        <v>0</v>
      </c>
      <c r="AL30" s="90">
        <v>0</v>
      </c>
      <c r="AM30" s="90">
        <f t="shared" si="34"/>
        <v>5760</v>
      </c>
      <c r="AN30" s="90">
        <f>SUM(AP30+AR30+AT30+AV30)</f>
        <v>6850</v>
      </c>
      <c r="AO30" s="86">
        <v>4528</v>
      </c>
      <c r="AP30" s="90">
        <v>0</v>
      </c>
      <c r="AQ30" s="90">
        <v>0</v>
      </c>
      <c r="AR30" s="90">
        <v>0</v>
      </c>
      <c r="AS30" s="90">
        <v>0</v>
      </c>
      <c r="AT30" s="86">
        <v>294</v>
      </c>
      <c r="AU30" s="95">
        <v>1232</v>
      </c>
      <c r="AV30" s="95">
        <v>6556</v>
      </c>
      <c r="AW30" s="90">
        <f t="shared" si="3"/>
        <v>800126</v>
      </c>
      <c r="AX30" s="90">
        <f t="shared" si="3"/>
        <v>781049</v>
      </c>
      <c r="AY30" s="90">
        <f t="shared" si="77"/>
        <v>0</v>
      </c>
      <c r="AZ30" s="90">
        <f>SUM(BB30,BD30,BF30,BH30,BJ30)</f>
        <v>0</v>
      </c>
      <c r="BA30" s="90">
        <v>0</v>
      </c>
      <c r="BB30" s="90">
        <v>0</v>
      </c>
      <c r="BC30" s="90">
        <v>0</v>
      </c>
      <c r="BD30" s="90">
        <v>0</v>
      </c>
      <c r="BE30" s="90">
        <v>0</v>
      </c>
      <c r="BF30" s="90">
        <v>0</v>
      </c>
      <c r="BG30" s="90">
        <v>0</v>
      </c>
      <c r="BH30" s="90">
        <v>0</v>
      </c>
      <c r="BI30" s="90">
        <v>0</v>
      </c>
      <c r="BJ30" s="90">
        <v>0</v>
      </c>
      <c r="BK30" s="86">
        <f t="shared" si="78"/>
        <v>156775</v>
      </c>
      <c r="BL30" s="95">
        <f t="shared" si="79"/>
        <v>129477</v>
      </c>
      <c r="BM30" s="95">
        <f t="shared" si="39"/>
        <v>113604</v>
      </c>
      <c r="BN30" s="95">
        <f>BP30+BR30</f>
        <v>106109</v>
      </c>
      <c r="BO30" s="95">
        <v>171829</v>
      </c>
      <c r="BP30" s="95">
        <v>147980</v>
      </c>
      <c r="BQ30" s="90">
        <v>-58225</v>
      </c>
      <c r="BR30" s="90">
        <v>-41871</v>
      </c>
      <c r="BS30" s="90">
        <f t="shared" si="41"/>
        <v>0</v>
      </c>
      <c r="BT30" s="90">
        <f t="shared" si="42"/>
        <v>0</v>
      </c>
      <c r="BU30" s="90">
        <v>0</v>
      </c>
      <c r="BV30" s="86">
        <v>0</v>
      </c>
      <c r="BW30" s="86">
        <v>0</v>
      </c>
      <c r="BX30" s="86">
        <v>0</v>
      </c>
      <c r="BY30" s="86">
        <f t="shared" si="43"/>
        <v>0</v>
      </c>
      <c r="BZ30" s="86">
        <f>CB30+CD30</f>
        <v>0</v>
      </c>
      <c r="CA30" s="86">
        <v>0</v>
      </c>
      <c r="CB30" s="86">
        <v>0</v>
      </c>
      <c r="CC30" s="86">
        <v>0</v>
      </c>
      <c r="CD30" s="86">
        <v>0</v>
      </c>
      <c r="CE30" s="95">
        <v>43171</v>
      </c>
      <c r="CF30" s="86">
        <v>23368</v>
      </c>
      <c r="CG30" s="107">
        <v>0</v>
      </c>
      <c r="CH30" s="107">
        <f>CJ30+CL30</f>
        <v>0</v>
      </c>
      <c r="CI30" s="86">
        <v>0</v>
      </c>
      <c r="CJ30" s="86">
        <v>0</v>
      </c>
      <c r="CK30" s="86">
        <v>0</v>
      </c>
      <c r="CL30" s="86">
        <v>0</v>
      </c>
      <c r="CM30" s="95">
        <f t="shared" si="46"/>
        <v>622367</v>
      </c>
      <c r="CN30" s="95">
        <f>CP30+CR30+CT30+CV30</f>
        <v>632098</v>
      </c>
      <c r="CO30" s="95">
        <v>38934</v>
      </c>
      <c r="CP30" s="95">
        <v>35874</v>
      </c>
      <c r="CQ30" s="95">
        <v>265183</v>
      </c>
      <c r="CR30" s="95">
        <v>269683</v>
      </c>
      <c r="CS30" s="95">
        <v>408024</v>
      </c>
      <c r="CT30" s="95">
        <v>429780</v>
      </c>
      <c r="CU30" s="90">
        <v>-89774</v>
      </c>
      <c r="CV30" s="90">
        <v>-103239</v>
      </c>
      <c r="CW30" s="95">
        <f t="shared" si="49"/>
        <v>20984</v>
      </c>
      <c r="CX30" s="95">
        <f>CZ30+DB30+DD30</f>
        <v>19474</v>
      </c>
      <c r="CY30" s="95">
        <v>20896</v>
      </c>
      <c r="CZ30" s="95">
        <v>19386</v>
      </c>
      <c r="DA30" s="86">
        <v>0</v>
      </c>
      <c r="DB30" s="86">
        <v>0</v>
      </c>
      <c r="DC30" s="86">
        <v>88</v>
      </c>
      <c r="DD30" s="86">
        <v>88</v>
      </c>
      <c r="DE30" s="95">
        <f t="shared" si="52"/>
        <v>1749296</v>
      </c>
      <c r="DF30" s="95">
        <f>DH30+FJ30</f>
        <v>1804972</v>
      </c>
      <c r="DG30" s="95">
        <f t="shared" si="81"/>
        <v>113582</v>
      </c>
      <c r="DH30" s="95">
        <f t="shared" si="81"/>
        <v>146549</v>
      </c>
      <c r="DI30" s="95">
        <f t="shared" si="11"/>
        <v>92377</v>
      </c>
      <c r="DJ30" s="95">
        <f t="shared" si="12"/>
        <v>98343</v>
      </c>
      <c r="DK30" s="95">
        <v>11289</v>
      </c>
      <c r="DL30" s="95">
        <v>1300</v>
      </c>
      <c r="DM30" s="95">
        <v>11289</v>
      </c>
      <c r="DN30" s="95">
        <v>1300</v>
      </c>
      <c r="DO30" s="86">
        <v>0</v>
      </c>
      <c r="DP30" s="86">
        <v>0</v>
      </c>
      <c r="DQ30" s="95">
        <v>2629</v>
      </c>
      <c r="DR30" s="95">
        <v>1318</v>
      </c>
      <c r="DS30" s="95">
        <v>16392</v>
      </c>
      <c r="DT30" s="95">
        <v>6036</v>
      </c>
      <c r="DU30" s="95">
        <v>628</v>
      </c>
      <c r="DV30" s="95">
        <v>38661</v>
      </c>
      <c r="DW30" s="95">
        <v>10858</v>
      </c>
      <c r="DX30" s="95">
        <v>6215</v>
      </c>
      <c r="DY30" s="90">
        <v>0</v>
      </c>
      <c r="DZ30" s="90">
        <v>0</v>
      </c>
      <c r="EA30" s="85">
        <f t="shared" si="14"/>
        <v>0</v>
      </c>
      <c r="EB30" s="85">
        <f t="shared" si="15"/>
        <v>0</v>
      </c>
      <c r="EC30" s="90">
        <v>0</v>
      </c>
      <c r="ED30" s="90">
        <v>0</v>
      </c>
      <c r="EE30" s="95">
        <v>47124</v>
      </c>
      <c r="EF30" s="95">
        <v>45371</v>
      </c>
      <c r="EG30" s="86">
        <v>0</v>
      </c>
      <c r="EH30" s="86">
        <v>0</v>
      </c>
      <c r="EI30" s="86">
        <v>3457</v>
      </c>
      <c r="EJ30" s="86">
        <v>-558</v>
      </c>
      <c r="EK30" s="90">
        <f t="shared" si="70"/>
        <v>21205</v>
      </c>
      <c r="EL30" s="90">
        <f t="shared" si="71"/>
        <v>48206</v>
      </c>
      <c r="EM30" s="90">
        <v>0</v>
      </c>
      <c r="EN30" s="90">
        <v>0</v>
      </c>
      <c r="EO30" s="90">
        <v>0</v>
      </c>
      <c r="EP30" s="90">
        <v>0</v>
      </c>
      <c r="EQ30" s="107">
        <v>0</v>
      </c>
      <c r="ER30" s="95">
        <v>0</v>
      </c>
      <c r="ES30" s="107">
        <v>0</v>
      </c>
      <c r="ET30" s="86">
        <v>0</v>
      </c>
      <c r="EU30" s="86">
        <v>0</v>
      </c>
      <c r="EV30" s="86">
        <v>0</v>
      </c>
      <c r="EW30" s="90">
        <v>0</v>
      </c>
      <c r="EX30" s="90">
        <v>0</v>
      </c>
      <c r="EY30" s="90">
        <v>0</v>
      </c>
      <c r="EZ30" s="90">
        <v>0</v>
      </c>
      <c r="FA30" s="90">
        <v>0</v>
      </c>
      <c r="FB30" s="90">
        <v>0</v>
      </c>
      <c r="FC30" s="90">
        <v>0</v>
      </c>
      <c r="FD30" s="90">
        <v>0</v>
      </c>
      <c r="FE30" s="90">
        <v>0</v>
      </c>
      <c r="FF30" s="90">
        <v>0</v>
      </c>
      <c r="FG30" s="95">
        <v>21205</v>
      </c>
      <c r="FH30" s="95">
        <v>48206</v>
      </c>
      <c r="FI30" s="95">
        <f t="shared" si="59"/>
        <v>1635714</v>
      </c>
      <c r="FJ30" s="95">
        <f>FL30+GL30</f>
        <v>1658423</v>
      </c>
      <c r="FK30" s="95">
        <f t="shared" si="82"/>
        <v>1635714</v>
      </c>
      <c r="FL30" s="95">
        <f t="shared" si="82"/>
        <v>1658423</v>
      </c>
      <c r="FM30" s="95">
        <v>1233050</v>
      </c>
      <c r="FN30" s="95">
        <v>978182</v>
      </c>
      <c r="FO30" s="90">
        <v>0</v>
      </c>
      <c r="FP30" s="90">
        <v>0</v>
      </c>
      <c r="FQ30" s="90">
        <v>0</v>
      </c>
      <c r="FR30" s="90">
        <v>0</v>
      </c>
      <c r="FS30" s="86">
        <v>0</v>
      </c>
      <c r="FT30" s="86">
        <v>0</v>
      </c>
      <c r="FU30" s="90">
        <v>0</v>
      </c>
      <c r="FV30" s="90">
        <v>0</v>
      </c>
      <c r="FW30" s="86">
        <v>0</v>
      </c>
      <c r="FX30" s="86">
        <v>0</v>
      </c>
      <c r="FY30" s="95">
        <v>76751</v>
      </c>
      <c r="FZ30" s="95">
        <v>155827</v>
      </c>
      <c r="GA30" s="95">
        <v>93199</v>
      </c>
      <c r="GB30" s="95">
        <v>93199</v>
      </c>
      <c r="GC30" s="90">
        <v>0</v>
      </c>
      <c r="GD30" s="90">
        <v>0</v>
      </c>
      <c r="GE30" s="95">
        <v>232714</v>
      </c>
      <c r="GF30" s="95">
        <v>431215</v>
      </c>
      <c r="GG30" s="86">
        <v>0</v>
      </c>
      <c r="GH30" s="86">
        <v>0</v>
      </c>
      <c r="GI30" s="86">
        <v>0</v>
      </c>
      <c r="GJ30" s="86">
        <v>0</v>
      </c>
      <c r="GK30" s="86">
        <v>0</v>
      </c>
      <c r="GL30" s="86">
        <v>0</v>
      </c>
      <c r="GM30" s="86">
        <v>0</v>
      </c>
      <c r="GN30" s="86">
        <v>0</v>
      </c>
      <c r="GO30" s="86">
        <v>0</v>
      </c>
      <c r="GP30" s="86">
        <v>0</v>
      </c>
      <c r="GQ30" s="90">
        <v>0</v>
      </c>
      <c r="GR30" s="90">
        <v>0</v>
      </c>
      <c r="GS30" s="90">
        <v>0</v>
      </c>
      <c r="GT30" s="90">
        <v>0</v>
      </c>
      <c r="GU30" s="90">
        <v>0</v>
      </c>
      <c r="GV30" s="90">
        <v>0</v>
      </c>
      <c r="GW30" s="90">
        <v>0</v>
      </c>
      <c r="GX30" s="90">
        <v>0</v>
      </c>
      <c r="GY30" s="90">
        <v>0</v>
      </c>
      <c r="GZ30" s="90">
        <v>0</v>
      </c>
      <c r="HA30" s="90">
        <v>0</v>
      </c>
      <c r="HB30" s="90">
        <v>0</v>
      </c>
      <c r="HC30" s="78">
        <f t="shared" si="21"/>
        <v>0</v>
      </c>
      <c r="HD30" s="78">
        <f t="shared" si="22"/>
        <v>0</v>
      </c>
      <c r="HE30" s="47"/>
      <c r="HF30" s="19"/>
      <c r="HG30" s="19"/>
      <c r="HH30" s="19"/>
      <c r="HI30" s="19"/>
      <c r="HJ30" s="13">
        <f t="shared" si="83"/>
        <v>0</v>
      </c>
      <c r="HK30" s="13">
        <f t="shared" si="83"/>
        <v>0</v>
      </c>
    </row>
    <row r="31" spans="1:219" s="34" customFormat="1" ht="18.75" customHeight="1">
      <c r="A31" s="102">
        <v>15</v>
      </c>
      <c r="B31" s="103" t="s">
        <v>241</v>
      </c>
      <c r="C31" s="86">
        <f t="shared" si="23"/>
        <v>4950811</v>
      </c>
      <c r="D31" s="86">
        <f>F31+AX31</f>
        <v>4677532</v>
      </c>
      <c r="E31" s="86">
        <f t="shared" si="25"/>
        <v>901582</v>
      </c>
      <c r="F31" s="86">
        <f>H31+N31+T31+AH31+AN31</f>
        <v>858279</v>
      </c>
      <c r="G31" s="86">
        <f t="shared" si="75"/>
        <v>267453</v>
      </c>
      <c r="H31" s="86">
        <f t="shared" si="76"/>
        <v>230498</v>
      </c>
      <c r="I31" s="86">
        <v>8739</v>
      </c>
      <c r="J31" s="86">
        <v>11539</v>
      </c>
      <c r="K31" s="86">
        <v>258714</v>
      </c>
      <c r="L31" s="86">
        <v>218959</v>
      </c>
      <c r="M31" s="90">
        <f t="shared" si="27"/>
        <v>0</v>
      </c>
      <c r="N31" s="90">
        <f t="shared" si="28"/>
        <v>10000</v>
      </c>
      <c r="O31" s="90">
        <v>0</v>
      </c>
      <c r="P31" s="86">
        <v>10000</v>
      </c>
      <c r="Q31" s="86">
        <v>0</v>
      </c>
      <c r="R31" s="86">
        <v>0</v>
      </c>
      <c r="S31" s="90">
        <f>SUM(U31+W31+Y31+AA31+AC31+AE31)</f>
        <v>574658</v>
      </c>
      <c r="T31" s="90">
        <f>SUM(V31+X31+Z31+AB31+AD31+AF31)</f>
        <v>560936</v>
      </c>
      <c r="U31" s="86">
        <v>42019</v>
      </c>
      <c r="V31" s="86">
        <v>47763</v>
      </c>
      <c r="W31" s="86">
        <v>126835</v>
      </c>
      <c r="X31" s="86">
        <v>101987</v>
      </c>
      <c r="Y31" s="86">
        <v>0</v>
      </c>
      <c r="Z31" s="90">
        <v>0</v>
      </c>
      <c r="AA31" s="90">
        <v>0</v>
      </c>
      <c r="AB31" s="90">
        <v>0</v>
      </c>
      <c r="AC31" s="86">
        <v>405804</v>
      </c>
      <c r="AD31" s="86">
        <v>411186</v>
      </c>
      <c r="AE31" s="90">
        <v>0</v>
      </c>
      <c r="AF31" s="90">
        <v>0</v>
      </c>
      <c r="AG31" s="90">
        <f t="shared" si="80"/>
        <v>43478</v>
      </c>
      <c r="AH31" s="90">
        <f t="shared" si="80"/>
        <v>43533</v>
      </c>
      <c r="AI31" s="86">
        <v>43478</v>
      </c>
      <c r="AJ31" s="86">
        <v>43533</v>
      </c>
      <c r="AK31" s="90">
        <v>0</v>
      </c>
      <c r="AL31" s="90">
        <v>0</v>
      </c>
      <c r="AM31" s="90">
        <f t="shared" si="34"/>
        <v>15993</v>
      </c>
      <c r="AN31" s="90">
        <f>SUM(AP31+AR31+AT31+AV31)</f>
        <v>13312</v>
      </c>
      <c r="AO31" s="86">
        <v>57</v>
      </c>
      <c r="AP31" s="86">
        <v>15</v>
      </c>
      <c r="AQ31" s="86">
        <v>12876</v>
      </c>
      <c r="AR31" s="86">
        <v>8761</v>
      </c>
      <c r="AS31" s="86">
        <v>1978</v>
      </c>
      <c r="AT31" s="86">
        <v>2940</v>
      </c>
      <c r="AU31" s="86">
        <v>1082</v>
      </c>
      <c r="AV31" s="86">
        <v>1596</v>
      </c>
      <c r="AW31" s="90">
        <f aca="true" t="shared" si="84" ref="AW31:AX34">AY31+BK31+CG31+CM31+CW31</f>
        <v>4049229</v>
      </c>
      <c r="AX31" s="90">
        <f t="shared" si="84"/>
        <v>3819253</v>
      </c>
      <c r="AY31" s="90">
        <f t="shared" si="77"/>
        <v>36067</v>
      </c>
      <c r="AZ31" s="90">
        <f>SUM(BB31,BD31,BF31,BH31,BJ31)</f>
        <v>36067</v>
      </c>
      <c r="BA31" s="90">
        <v>0</v>
      </c>
      <c r="BB31" s="90">
        <v>0</v>
      </c>
      <c r="BC31" s="90">
        <v>0</v>
      </c>
      <c r="BD31" s="90">
        <v>0</v>
      </c>
      <c r="BE31" s="90">
        <v>0</v>
      </c>
      <c r="BF31" s="90">
        <v>0</v>
      </c>
      <c r="BG31" s="86">
        <v>36067</v>
      </c>
      <c r="BH31" s="86">
        <v>36067</v>
      </c>
      <c r="BI31" s="90">
        <v>0</v>
      </c>
      <c r="BJ31" s="90">
        <v>0</v>
      </c>
      <c r="BK31" s="86">
        <f t="shared" si="78"/>
        <v>2187661</v>
      </c>
      <c r="BL31" s="86">
        <f t="shared" si="79"/>
        <v>1844581</v>
      </c>
      <c r="BM31" s="86">
        <f t="shared" si="39"/>
        <v>164982</v>
      </c>
      <c r="BN31" s="86">
        <f>BP31+BR31</f>
        <v>165947</v>
      </c>
      <c r="BO31" s="86">
        <v>221923</v>
      </c>
      <c r="BP31" s="86">
        <v>212505</v>
      </c>
      <c r="BQ31" s="90">
        <v>-56941</v>
      </c>
      <c r="BR31" s="90">
        <v>-46558</v>
      </c>
      <c r="BS31" s="90">
        <f t="shared" si="41"/>
        <v>0</v>
      </c>
      <c r="BT31" s="90">
        <f t="shared" si="42"/>
        <v>0</v>
      </c>
      <c r="BU31" s="90">
        <v>0</v>
      </c>
      <c r="BV31" s="86">
        <v>0</v>
      </c>
      <c r="BW31" s="86">
        <v>0</v>
      </c>
      <c r="BX31" s="86">
        <v>0</v>
      </c>
      <c r="BY31" s="86">
        <f t="shared" si="43"/>
        <v>32</v>
      </c>
      <c r="BZ31" s="86">
        <f>CB31+CD31</f>
        <v>89</v>
      </c>
      <c r="CA31" s="86">
        <v>222</v>
      </c>
      <c r="CB31" s="86">
        <v>222</v>
      </c>
      <c r="CC31" s="86">
        <v>-190</v>
      </c>
      <c r="CD31" s="86">
        <v>-133</v>
      </c>
      <c r="CE31" s="86">
        <v>2022647</v>
      </c>
      <c r="CF31" s="86">
        <v>1678545</v>
      </c>
      <c r="CG31" s="86">
        <v>0</v>
      </c>
      <c r="CH31" s="86">
        <v>0</v>
      </c>
      <c r="CI31" s="86">
        <v>0</v>
      </c>
      <c r="CJ31" s="86">
        <v>0</v>
      </c>
      <c r="CK31" s="86">
        <v>0</v>
      </c>
      <c r="CL31" s="86">
        <v>0</v>
      </c>
      <c r="CM31" s="86">
        <f t="shared" si="46"/>
        <v>1820530</v>
      </c>
      <c r="CN31" s="86">
        <f>CP31+CR31+CT31+CV31</f>
        <v>1773015</v>
      </c>
      <c r="CO31" s="86">
        <v>828291</v>
      </c>
      <c r="CP31" s="86">
        <v>891925</v>
      </c>
      <c r="CQ31" s="86">
        <v>832474</v>
      </c>
      <c r="CR31" s="86">
        <v>724779</v>
      </c>
      <c r="CS31" s="86">
        <v>183633</v>
      </c>
      <c r="CT31" s="86">
        <v>189960</v>
      </c>
      <c r="CU31" s="90">
        <v>-23868</v>
      </c>
      <c r="CV31" s="90">
        <v>-33649</v>
      </c>
      <c r="CW31" s="86">
        <f t="shared" si="49"/>
        <v>4971</v>
      </c>
      <c r="CX31" s="86">
        <f>CZ31+DB31+DD31</f>
        <v>165590</v>
      </c>
      <c r="CY31" s="86">
        <v>4668</v>
      </c>
      <c r="CZ31" s="86">
        <v>164494</v>
      </c>
      <c r="DA31" s="86">
        <v>0</v>
      </c>
      <c r="DB31" s="86">
        <v>8</v>
      </c>
      <c r="DC31" s="86">
        <v>303</v>
      </c>
      <c r="DD31" s="86">
        <v>1088</v>
      </c>
      <c r="DE31" s="86">
        <f t="shared" si="52"/>
        <v>4950811</v>
      </c>
      <c r="DF31" s="86">
        <f>DH31+FJ31</f>
        <v>4677532</v>
      </c>
      <c r="DG31" s="86">
        <f t="shared" si="81"/>
        <v>369128</v>
      </c>
      <c r="DH31" s="86">
        <f t="shared" si="81"/>
        <v>1191837</v>
      </c>
      <c r="DI31" s="86">
        <f t="shared" si="11"/>
        <v>302704</v>
      </c>
      <c r="DJ31" s="86">
        <f t="shared" si="12"/>
        <v>110344</v>
      </c>
      <c r="DK31" s="86">
        <v>0</v>
      </c>
      <c r="DL31" s="86">
        <v>0</v>
      </c>
      <c r="DM31" s="86">
        <v>0</v>
      </c>
      <c r="DN31" s="86">
        <v>0</v>
      </c>
      <c r="DO31" s="86">
        <v>0</v>
      </c>
      <c r="DP31" s="86">
        <v>0</v>
      </c>
      <c r="DQ31" s="86">
        <v>7915</v>
      </c>
      <c r="DR31" s="86">
        <v>17132</v>
      </c>
      <c r="DS31" s="86">
        <v>17</v>
      </c>
      <c r="DT31" s="86">
        <v>90</v>
      </c>
      <c r="DU31" s="86">
        <v>630</v>
      </c>
      <c r="DV31" s="86">
        <v>167</v>
      </c>
      <c r="DW31" s="86">
        <v>77163</v>
      </c>
      <c r="DX31" s="86">
        <v>21530</v>
      </c>
      <c r="DY31" s="86">
        <v>32812</v>
      </c>
      <c r="DZ31" s="86">
        <v>33942</v>
      </c>
      <c r="EA31" s="85">
        <f t="shared" si="14"/>
        <v>0</v>
      </c>
      <c r="EB31" s="85">
        <f t="shared" si="15"/>
        <v>0</v>
      </c>
      <c r="EC31" s="90">
        <v>0</v>
      </c>
      <c r="ED31" s="90">
        <v>0</v>
      </c>
      <c r="EE31" s="86">
        <v>180238</v>
      </c>
      <c r="EF31" s="86">
        <v>28236</v>
      </c>
      <c r="EG31" s="86">
        <v>0</v>
      </c>
      <c r="EH31" s="86">
        <v>0</v>
      </c>
      <c r="EI31" s="86">
        <v>3929</v>
      </c>
      <c r="EJ31" s="86">
        <v>9247</v>
      </c>
      <c r="EK31" s="90">
        <f t="shared" si="70"/>
        <v>66424</v>
      </c>
      <c r="EL31" s="90">
        <f t="shared" si="71"/>
        <v>1081493</v>
      </c>
      <c r="EM31" s="90">
        <v>0</v>
      </c>
      <c r="EN31" s="90">
        <v>0</v>
      </c>
      <c r="EO31" s="90">
        <v>0</v>
      </c>
      <c r="EP31" s="90">
        <v>0</v>
      </c>
      <c r="EQ31" s="86">
        <v>15267</v>
      </c>
      <c r="ER31" s="86">
        <v>11452</v>
      </c>
      <c r="ES31" s="86">
        <v>21640</v>
      </c>
      <c r="ET31" s="86">
        <v>20025</v>
      </c>
      <c r="EU31" s="86">
        <v>21640</v>
      </c>
      <c r="EV31" s="86">
        <v>20025</v>
      </c>
      <c r="EW31" s="90">
        <v>0</v>
      </c>
      <c r="EX31" s="90">
        <v>0</v>
      </c>
      <c r="EY31" s="90">
        <v>0</v>
      </c>
      <c r="EZ31" s="90">
        <v>0</v>
      </c>
      <c r="FA31" s="90">
        <v>0</v>
      </c>
      <c r="FB31" s="90">
        <v>0</v>
      </c>
      <c r="FC31" s="90">
        <v>0</v>
      </c>
      <c r="FD31" s="86">
        <v>1020851</v>
      </c>
      <c r="FE31" s="86">
        <v>29059</v>
      </c>
      <c r="FF31" s="86">
        <v>29034</v>
      </c>
      <c r="FG31" s="86">
        <v>458</v>
      </c>
      <c r="FH31" s="86">
        <v>131</v>
      </c>
      <c r="FI31" s="86">
        <f t="shared" si="59"/>
        <v>4581683</v>
      </c>
      <c r="FJ31" s="86">
        <f>FL31+GL31</f>
        <v>3485695</v>
      </c>
      <c r="FK31" s="86">
        <f t="shared" si="82"/>
        <v>4581683</v>
      </c>
      <c r="FL31" s="86">
        <f t="shared" si="82"/>
        <v>3485695</v>
      </c>
      <c r="FM31" s="86">
        <v>2926404</v>
      </c>
      <c r="FN31" s="86">
        <v>2905184</v>
      </c>
      <c r="FO31" s="90">
        <v>0</v>
      </c>
      <c r="FP31" s="90">
        <v>0</v>
      </c>
      <c r="FQ31" s="90">
        <v>0</v>
      </c>
      <c r="FR31" s="90">
        <v>0</v>
      </c>
      <c r="FS31" s="86">
        <v>0</v>
      </c>
      <c r="FT31" s="86">
        <v>0</v>
      </c>
      <c r="FU31" s="86"/>
      <c r="FV31" s="86"/>
      <c r="FW31" s="86">
        <v>0</v>
      </c>
      <c r="FX31" s="86">
        <v>0</v>
      </c>
      <c r="FY31" s="86">
        <v>540691</v>
      </c>
      <c r="FZ31" s="86">
        <v>190790</v>
      </c>
      <c r="GA31" s="86">
        <v>0</v>
      </c>
      <c r="GB31" s="86">
        <v>0</v>
      </c>
      <c r="GC31" s="90">
        <v>0</v>
      </c>
      <c r="GD31" s="90">
        <v>0</v>
      </c>
      <c r="GE31" s="86">
        <v>970225</v>
      </c>
      <c r="GF31" s="86">
        <v>245418</v>
      </c>
      <c r="GG31" s="86">
        <v>144363</v>
      </c>
      <c r="GH31" s="86">
        <v>144303</v>
      </c>
      <c r="GI31" s="86">
        <v>0</v>
      </c>
      <c r="GJ31" s="86">
        <v>0</v>
      </c>
      <c r="GK31" s="86">
        <v>0</v>
      </c>
      <c r="GL31" s="86">
        <v>0</v>
      </c>
      <c r="GM31" s="86">
        <v>0</v>
      </c>
      <c r="GN31" s="86">
        <v>0</v>
      </c>
      <c r="GO31" s="86">
        <v>0</v>
      </c>
      <c r="GP31" s="86">
        <v>0</v>
      </c>
      <c r="GQ31" s="90">
        <v>0</v>
      </c>
      <c r="GR31" s="90">
        <v>0</v>
      </c>
      <c r="GS31" s="90">
        <v>0</v>
      </c>
      <c r="GT31" s="90">
        <v>0</v>
      </c>
      <c r="GU31" s="90">
        <v>0</v>
      </c>
      <c r="GV31" s="90">
        <v>0</v>
      </c>
      <c r="GW31" s="90">
        <v>0</v>
      </c>
      <c r="GX31" s="90">
        <v>0</v>
      </c>
      <c r="GY31" s="90">
        <v>0</v>
      </c>
      <c r="GZ31" s="90">
        <v>0</v>
      </c>
      <c r="HA31" s="90">
        <v>0</v>
      </c>
      <c r="HB31" s="90">
        <v>0</v>
      </c>
      <c r="HC31" s="78">
        <f t="shared" si="21"/>
        <v>0</v>
      </c>
      <c r="HD31" s="78">
        <f t="shared" si="22"/>
        <v>0</v>
      </c>
      <c r="HE31" s="105"/>
      <c r="HJ31" s="35">
        <f t="shared" si="83"/>
        <v>0</v>
      </c>
      <c r="HK31" s="35">
        <f t="shared" si="83"/>
        <v>0</v>
      </c>
    </row>
    <row r="32" spans="1:220" s="7" customFormat="1" ht="17.25" customHeight="1">
      <c r="A32" s="99">
        <v>16</v>
      </c>
      <c r="B32" s="100" t="s">
        <v>196</v>
      </c>
      <c r="C32" s="86">
        <f t="shared" si="23"/>
        <v>1999890</v>
      </c>
      <c r="D32" s="86">
        <f aca="true" t="shared" si="85" ref="D32:D42">F32+AX32</f>
        <v>1685276</v>
      </c>
      <c r="E32" s="86">
        <f t="shared" si="25"/>
        <v>1668690</v>
      </c>
      <c r="F32" s="86">
        <f t="shared" si="26"/>
        <v>1354711</v>
      </c>
      <c r="G32" s="86">
        <f t="shared" si="75"/>
        <v>49839</v>
      </c>
      <c r="H32" s="86">
        <f t="shared" si="76"/>
        <v>65398</v>
      </c>
      <c r="I32" s="95">
        <v>49839</v>
      </c>
      <c r="J32" s="95">
        <v>65398</v>
      </c>
      <c r="K32" s="90">
        <v>0</v>
      </c>
      <c r="L32" s="90">
        <v>0</v>
      </c>
      <c r="M32" s="90">
        <f t="shared" si="27"/>
        <v>0</v>
      </c>
      <c r="N32" s="90">
        <f t="shared" si="28"/>
        <v>0</v>
      </c>
      <c r="O32" s="95">
        <v>1722</v>
      </c>
      <c r="P32" s="95">
        <v>1722</v>
      </c>
      <c r="Q32" s="86">
        <v>-1722</v>
      </c>
      <c r="R32" s="86">
        <v>-1722</v>
      </c>
      <c r="S32" s="90">
        <f t="shared" si="29"/>
        <v>787285</v>
      </c>
      <c r="T32" s="90">
        <f t="shared" si="30"/>
        <v>718481</v>
      </c>
      <c r="U32" s="95">
        <v>813629</v>
      </c>
      <c r="V32" s="95">
        <v>721947</v>
      </c>
      <c r="W32" s="95">
        <v>18373</v>
      </c>
      <c r="X32" s="95">
        <v>16908</v>
      </c>
      <c r="Y32" s="95">
        <v>8601</v>
      </c>
      <c r="Z32" s="95">
        <v>8601</v>
      </c>
      <c r="AA32" s="90">
        <v>0</v>
      </c>
      <c r="AB32" s="90">
        <v>0</v>
      </c>
      <c r="AC32" s="95">
        <v>47071</v>
      </c>
      <c r="AD32" s="95">
        <v>70857</v>
      </c>
      <c r="AE32" s="90">
        <v>-100389</v>
      </c>
      <c r="AF32" s="90">
        <v>-99832</v>
      </c>
      <c r="AG32" s="90">
        <f t="shared" si="32"/>
        <v>776463</v>
      </c>
      <c r="AH32" s="90">
        <f t="shared" si="33"/>
        <v>499574</v>
      </c>
      <c r="AI32" s="95">
        <v>776654</v>
      </c>
      <c r="AJ32" s="95">
        <v>509146</v>
      </c>
      <c r="AK32" s="90">
        <v>-191</v>
      </c>
      <c r="AL32" s="90">
        <v>-9572</v>
      </c>
      <c r="AM32" s="90">
        <f t="shared" si="34"/>
        <v>55103</v>
      </c>
      <c r="AN32" s="90">
        <f t="shared" si="35"/>
        <v>71258</v>
      </c>
      <c r="AO32" s="95">
        <v>388</v>
      </c>
      <c r="AP32" s="95">
        <v>240</v>
      </c>
      <c r="AQ32" s="95">
        <v>39612</v>
      </c>
      <c r="AR32" s="95">
        <v>56512</v>
      </c>
      <c r="AS32" s="95">
        <v>13456</v>
      </c>
      <c r="AT32" s="95">
        <v>13066</v>
      </c>
      <c r="AU32" s="95">
        <v>1647</v>
      </c>
      <c r="AV32" s="95">
        <v>1440</v>
      </c>
      <c r="AW32" s="90">
        <f t="shared" si="84"/>
        <v>331200</v>
      </c>
      <c r="AX32" s="90">
        <f t="shared" si="84"/>
        <v>330565</v>
      </c>
      <c r="AY32" s="90">
        <f t="shared" si="77"/>
        <v>0</v>
      </c>
      <c r="AZ32" s="90">
        <f t="shared" si="37"/>
        <v>0</v>
      </c>
      <c r="BA32" s="90">
        <v>0</v>
      </c>
      <c r="BB32" s="90">
        <v>0</v>
      </c>
      <c r="BC32" s="90">
        <v>0</v>
      </c>
      <c r="BD32" s="90">
        <v>0</v>
      </c>
      <c r="BE32" s="90">
        <v>0</v>
      </c>
      <c r="BF32" s="90">
        <v>0</v>
      </c>
      <c r="BG32" s="90">
        <v>0</v>
      </c>
      <c r="BH32" s="90">
        <v>0</v>
      </c>
      <c r="BI32" s="90">
        <v>0</v>
      </c>
      <c r="BJ32" s="90">
        <v>0</v>
      </c>
      <c r="BK32" s="86">
        <f t="shared" si="78"/>
        <v>145799</v>
      </c>
      <c r="BL32" s="95">
        <f t="shared" si="79"/>
        <v>143935</v>
      </c>
      <c r="BM32" s="95">
        <f t="shared" si="39"/>
        <v>114805</v>
      </c>
      <c r="BN32" s="95">
        <f t="shared" si="40"/>
        <v>61286</v>
      </c>
      <c r="BO32" s="95">
        <v>224997</v>
      </c>
      <c r="BP32" s="95">
        <v>149674</v>
      </c>
      <c r="BQ32" s="90">
        <v>-110192</v>
      </c>
      <c r="BR32" s="90">
        <v>-88388</v>
      </c>
      <c r="BS32" s="90">
        <f t="shared" si="41"/>
        <v>0</v>
      </c>
      <c r="BT32" s="90">
        <f t="shared" si="42"/>
        <v>0</v>
      </c>
      <c r="BU32" s="90">
        <v>0</v>
      </c>
      <c r="BV32" s="86">
        <v>0</v>
      </c>
      <c r="BW32" s="86">
        <v>0</v>
      </c>
      <c r="BX32" s="86">
        <v>0</v>
      </c>
      <c r="BY32" s="95">
        <f t="shared" si="43"/>
        <v>2579</v>
      </c>
      <c r="BZ32" s="95">
        <f t="shared" si="44"/>
        <v>3291</v>
      </c>
      <c r="CA32" s="95">
        <v>6435</v>
      </c>
      <c r="CB32" s="95">
        <v>6246</v>
      </c>
      <c r="CC32" s="86">
        <v>-3856</v>
      </c>
      <c r="CD32" s="86">
        <v>-2955</v>
      </c>
      <c r="CE32" s="95">
        <v>28415</v>
      </c>
      <c r="CF32" s="95">
        <v>79358</v>
      </c>
      <c r="CG32" s="95"/>
      <c r="CH32" s="95">
        <f t="shared" si="8"/>
        <v>0</v>
      </c>
      <c r="CI32" s="86">
        <v>0</v>
      </c>
      <c r="CJ32" s="86">
        <v>0</v>
      </c>
      <c r="CK32" s="86">
        <v>0</v>
      </c>
      <c r="CL32" s="86">
        <v>0</v>
      </c>
      <c r="CM32" s="95">
        <f t="shared" si="46"/>
        <v>180268</v>
      </c>
      <c r="CN32" s="95">
        <f t="shared" si="47"/>
        <v>181141</v>
      </c>
      <c r="CO32" s="95">
        <v>78750</v>
      </c>
      <c r="CP32" s="95">
        <v>82891</v>
      </c>
      <c r="CQ32" s="95">
        <v>92038</v>
      </c>
      <c r="CR32" s="95">
        <v>88790</v>
      </c>
      <c r="CS32" s="95">
        <v>15439</v>
      </c>
      <c r="CT32" s="95">
        <v>15439</v>
      </c>
      <c r="CU32" s="90">
        <v>-5959</v>
      </c>
      <c r="CV32" s="90">
        <v>-5979</v>
      </c>
      <c r="CW32" s="95">
        <f t="shared" si="49"/>
        <v>5133</v>
      </c>
      <c r="CX32" s="95">
        <f t="shared" si="50"/>
        <v>5489</v>
      </c>
      <c r="CY32" s="95">
        <v>5100</v>
      </c>
      <c r="CZ32" s="95">
        <v>5456</v>
      </c>
      <c r="DA32" s="86">
        <v>0</v>
      </c>
      <c r="DB32" s="86">
        <v>0</v>
      </c>
      <c r="DC32" s="95">
        <v>33</v>
      </c>
      <c r="DD32" s="95">
        <v>33</v>
      </c>
      <c r="DE32" s="95">
        <f t="shared" si="52"/>
        <v>1999890</v>
      </c>
      <c r="DF32" s="95">
        <f t="shared" si="53"/>
        <v>1685276</v>
      </c>
      <c r="DG32" s="95">
        <f t="shared" si="54"/>
        <v>1490552</v>
      </c>
      <c r="DH32" s="95">
        <f t="shared" si="55"/>
        <v>1168696</v>
      </c>
      <c r="DI32" s="95">
        <f aca="true" t="shared" si="86" ref="DI32:DI45">DK32+DQ32+DS32+DU32+DW32+DY32+EA32+EC32+EE32+EG32+EI32</f>
        <v>1488532</v>
      </c>
      <c r="DJ32" s="95">
        <f aca="true" t="shared" si="87" ref="DJ32:DJ42">DL32+DR32+DT32+DV32+DX32+DZ32+EB32+ED32+EF32+EH32+EJ32</f>
        <v>1152928</v>
      </c>
      <c r="DK32" s="95">
        <v>64468</v>
      </c>
      <c r="DL32" s="95">
        <v>117150</v>
      </c>
      <c r="DM32" s="86">
        <v>0</v>
      </c>
      <c r="DN32" s="86">
        <v>0</v>
      </c>
      <c r="DO32" s="86">
        <v>0</v>
      </c>
      <c r="DP32" s="86">
        <v>0</v>
      </c>
      <c r="DQ32" s="95">
        <v>1370407</v>
      </c>
      <c r="DR32" s="95">
        <v>1011010</v>
      </c>
      <c r="DS32" s="95">
        <v>14052</v>
      </c>
      <c r="DT32" s="95">
        <v>14003</v>
      </c>
      <c r="DU32" s="95">
        <v>134</v>
      </c>
      <c r="DV32" s="95">
        <v>287</v>
      </c>
      <c r="DW32" s="95">
        <v>11285</v>
      </c>
      <c r="DX32" s="95">
        <v>1345</v>
      </c>
      <c r="DY32" s="95">
        <v>8824</v>
      </c>
      <c r="DZ32" s="95">
        <v>6296</v>
      </c>
      <c r="EA32" s="85">
        <f t="shared" si="14"/>
        <v>0</v>
      </c>
      <c r="EB32" s="85">
        <f t="shared" si="15"/>
        <v>0</v>
      </c>
      <c r="EC32" s="90">
        <v>0</v>
      </c>
      <c r="ED32" s="90">
        <v>0</v>
      </c>
      <c r="EE32" s="95">
        <f>1917+17445</f>
        <v>19362</v>
      </c>
      <c r="EF32" s="95">
        <v>2837</v>
      </c>
      <c r="EG32" s="86">
        <v>0</v>
      </c>
      <c r="EH32" s="86">
        <v>0</v>
      </c>
      <c r="EI32" s="95"/>
      <c r="EJ32" s="95"/>
      <c r="EK32" s="90">
        <f t="shared" si="70"/>
        <v>2020</v>
      </c>
      <c r="EL32" s="90">
        <f t="shared" si="71"/>
        <v>15768</v>
      </c>
      <c r="EM32" s="90">
        <v>0</v>
      </c>
      <c r="EN32" s="90">
        <v>0</v>
      </c>
      <c r="EO32" s="90">
        <v>0</v>
      </c>
      <c r="EP32" s="90">
        <v>0</v>
      </c>
      <c r="EQ32" s="95">
        <v>1420</v>
      </c>
      <c r="ER32" s="95">
        <v>0</v>
      </c>
      <c r="ES32" s="95"/>
      <c r="ET32" s="95">
        <v>15768</v>
      </c>
      <c r="EU32" s="86">
        <v>0</v>
      </c>
      <c r="EV32" s="86">
        <v>0</v>
      </c>
      <c r="EW32" s="90">
        <v>0</v>
      </c>
      <c r="EX32" s="90">
        <v>0</v>
      </c>
      <c r="EY32" s="90">
        <v>0</v>
      </c>
      <c r="EZ32" s="90">
        <v>0</v>
      </c>
      <c r="FA32" s="90">
        <v>0</v>
      </c>
      <c r="FB32" s="90">
        <v>0</v>
      </c>
      <c r="FC32" s="90">
        <v>0</v>
      </c>
      <c r="FD32" s="90">
        <v>0</v>
      </c>
      <c r="FE32" s="90">
        <v>0</v>
      </c>
      <c r="FF32" s="90">
        <v>0</v>
      </c>
      <c r="FG32" s="95">
        <v>600</v>
      </c>
      <c r="FH32" s="95">
        <v>0</v>
      </c>
      <c r="FI32" s="95">
        <f t="shared" si="59"/>
        <v>509338</v>
      </c>
      <c r="FJ32" s="95">
        <f t="shared" si="60"/>
        <v>516580</v>
      </c>
      <c r="FK32" s="95">
        <f aca="true" t="shared" si="88" ref="FK32:FK42">FM32+FO32+FQ32+FS32+FU32+FW32+FY32+GA32+GC32+GE32+GG32+GI32</f>
        <v>509338</v>
      </c>
      <c r="FL32" s="95">
        <f aca="true" t="shared" si="89" ref="FL32:FL42">FN32+FP32+FR32+FT32+FV32+FX32+FZ32+GB32+GD32+GF32+GH32+GJ32</f>
        <v>516580</v>
      </c>
      <c r="FM32" s="95">
        <v>480651</v>
      </c>
      <c r="FN32" s="95">
        <v>480651</v>
      </c>
      <c r="FO32" s="90">
        <v>0</v>
      </c>
      <c r="FP32" s="90">
        <v>0</v>
      </c>
      <c r="FQ32" s="90">
        <v>0</v>
      </c>
      <c r="FR32" s="90">
        <v>0</v>
      </c>
      <c r="FS32" s="86">
        <v>0</v>
      </c>
      <c r="FT32" s="86">
        <v>0</v>
      </c>
      <c r="FU32" s="95"/>
      <c r="FV32" s="95"/>
      <c r="FW32" s="86">
        <v>0</v>
      </c>
      <c r="FX32" s="86">
        <v>0</v>
      </c>
      <c r="FY32" s="95">
        <v>1707</v>
      </c>
      <c r="FZ32" s="95">
        <v>10023</v>
      </c>
      <c r="GA32" s="90">
        <v>0</v>
      </c>
      <c r="GB32" s="90">
        <v>0</v>
      </c>
      <c r="GC32" s="90">
        <v>0</v>
      </c>
      <c r="GD32" s="90">
        <v>0</v>
      </c>
      <c r="GE32" s="86">
        <v>-7757</v>
      </c>
      <c r="GF32" s="95">
        <v>658</v>
      </c>
      <c r="GG32" s="95">
        <v>33182</v>
      </c>
      <c r="GH32" s="95">
        <v>23708</v>
      </c>
      <c r="GI32" s="95">
        <v>1555</v>
      </c>
      <c r="GJ32" s="95">
        <v>1540</v>
      </c>
      <c r="GK32" s="86">
        <v>0</v>
      </c>
      <c r="GL32" s="86">
        <v>0</v>
      </c>
      <c r="GM32" s="86">
        <v>0</v>
      </c>
      <c r="GN32" s="86">
        <v>0</v>
      </c>
      <c r="GO32" s="86">
        <v>0</v>
      </c>
      <c r="GP32" s="86">
        <v>0</v>
      </c>
      <c r="GQ32" s="90">
        <v>0</v>
      </c>
      <c r="GR32" s="90">
        <v>0</v>
      </c>
      <c r="GS32" s="90">
        <v>0</v>
      </c>
      <c r="GT32" s="90">
        <v>0</v>
      </c>
      <c r="GU32" s="95">
        <v>817</v>
      </c>
      <c r="GV32" s="95">
        <v>364</v>
      </c>
      <c r="GW32" s="95"/>
      <c r="GX32" s="95"/>
      <c r="GY32" s="108">
        <v>262.078</v>
      </c>
      <c r="GZ32" s="95">
        <v>104.65</v>
      </c>
      <c r="HA32" s="95"/>
      <c r="HB32" s="95"/>
      <c r="HC32" s="78">
        <f t="shared" si="21"/>
        <v>0</v>
      </c>
      <c r="HD32" s="78">
        <f t="shared" si="22"/>
        <v>0</v>
      </c>
      <c r="HE32" s="47"/>
      <c r="HF32" s="19"/>
      <c r="HG32" s="19"/>
      <c r="HH32" s="13">
        <f>C32-DE32</f>
        <v>0</v>
      </c>
      <c r="HI32" s="13">
        <f>D32-DF32</f>
        <v>0</v>
      </c>
      <c r="HJ32" s="6"/>
      <c r="HK32" s="6"/>
      <c r="HL32" s="6"/>
    </row>
    <row r="33" spans="1:222" s="7" customFormat="1" ht="17.25" customHeight="1">
      <c r="A33" s="99">
        <v>17</v>
      </c>
      <c r="B33" s="100" t="s">
        <v>197</v>
      </c>
      <c r="C33" s="86">
        <f t="shared" si="23"/>
        <v>10618571</v>
      </c>
      <c r="D33" s="86">
        <f t="shared" si="85"/>
        <v>9980313</v>
      </c>
      <c r="E33" s="86">
        <f t="shared" si="25"/>
        <v>2849330</v>
      </c>
      <c r="F33" s="86">
        <f t="shared" si="26"/>
        <v>1816008</v>
      </c>
      <c r="G33" s="86">
        <f t="shared" si="75"/>
        <v>2794935</v>
      </c>
      <c r="H33" s="86">
        <f t="shared" si="76"/>
        <v>1708202</v>
      </c>
      <c r="I33" s="95">
        <v>371766</v>
      </c>
      <c r="J33" s="95">
        <v>405663</v>
      </c>
      <c r="K33" s="95">
        <v>2423169</v>
      </c>
      <c r="L33" s="95">
        <v>1302539</v>
      </c>
      <c r="M33" s="90">
        <f t="shared" si="27"/>
        <v>0</v>
      </c>
      <c r="N33" s="90">
        <f t="shared" si="28"/>
        <v>0</v>
      </c>
      <c r="O33" s="90">
        <v>0</v>
      </c>
      <c r="P33" s="90">
        <v>0</v>
      </c>
      <c r="Q33" s="90">
        <v>0</v>
      </c>
      <c r="R33" s="86">
        <f>SUM(R34:R69)</f>
        <v>0</v>
      </c>
      <c r="S33" s="90">
        <f t="shared" si="29"/>
        <v>53856</v>
      </c>
      <c r="T33" s="90">
        <f t="shared" si="30"/>
        <v>106814</v>
      </c>
      <c r="U33" s="95"/>
      <c r="V33" s="95"/>
      <c r="W33" s="95">
        <v>1440</v>
      </c>
      <c r="X33" s="95">
        <v>688</v>
      </c>
      <c r="Y33" s="86">
        <f aca="true" t="shared" si="90" ref="U33:AF34">SUM(Y34:Y69)</f>
        <v>0</v>
      </c>
      <c r="Z33" s="90">
        <v>0</v>
      </c>
      <c r="AA33" s="95">
        <v>33745</v>
      </c>
      <c r="AB33" s="95">
        <v>77974</v>
      </c>
      <c r="AC33" s="95">
        <v>18671</v>
      </c>
      <c r="AD33" s="95">
        <v>28152</v>
      </c>
      <c r="AE33" s="90"/>
      <c r="AF33" s="90"/>
      <c r="AG33" s="90">
        <f t="shared" si="32"/>
        <v>0</v>
      </c>
      <c r="AH33" s="90">
        <f t="shared" si="33"/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f t="shared" si="34"/>
        <v>539</v>
      </c>
      <c r="AN33" s="90">
        <f t="shared" si="35"/>
        <v>992</v>
      </c>
      <c r="AO33" s="95">
        <v>263</v>
      </c>
      <c r="AP33" s="95">
        <v>538</v>
      </c>
      <c r="AQ33" s="90">
        <v>0</v>
      </c>
      <c r="AR33" s="95">
        <v>166</v>
      </c>
      <c r="AS33" s="90">
        <v>0</v>
      </c>
      <c r="AT33" s="90">
        <v>0</v>
      </c>
      <c r="AU33" s="95">
        <v>276</v>
      </c>
      <c r="AV33" s="95">
        <v>288</v>
      </c>
      <c r="AW33" s="90">
        <f t="shared" si="84"/>
        <v>7769241</v>
      </c>
      <c r="AX33" s="90">
        <f t="shared" si="84"/>
        <v>8164305</v>
      </c>
      <c r="AY33" s="90">
        <f t="shared" si="77"/>
        <v>3465697</v>
      </c>
      <c r="AZ33" s="90">
        <f t="shared" si="37"/>
        <v>3919128</v>
      </c>
      <c r="BA33" s="95">
        <v>3546204</v>
      </c>
      <c r="BB33" s="95">
        <v>4052881</v>
      </c>
      <c r="BC33" s="90">
        <v>0</v>
      </c>
      <c r="BD33" s="90">
        <v>0</v>
      </c>
      <c r="BE33" s="90">
        <v>0</v>
      </c>
      <c r="BF33" s="90">
        <v>0</v>
      </c>
      <c r="BG33" s="90">
        <v>0</v>
      </c>
      <c r="BH33" s="90">
        <v>0</v>
      </c>
      <c r="BI33" s="90">
        <v>-80507</v>
      </c>
      <c r="BJ33" s="90">
        <v>-133753</v>
      </c>
      <c r="BK33" s="101">
        <f t="shared" si="78"/>
        <v>106078</v>
      </c>
      <c r="BL33" s="95">
        <f t="shared" si="79"/>
        <v>112920</v>
      </c>
      <c r="BM33" s="95">
        <f t="shared" si="39"/>
        <v>44878</v>
      </c>
      <c r="BN33" s="95">
        <f t="shared" si="40"/>
        <v>51446</v>
      </c>
      <c r="BO33" s="95">
        <v>68995</v>
      </c>
      <c r="BP33" s="95">
        <v>68930</v>
      </c>
      <c r="BQ33" s="90">
        <v>-24117</v>
      </c>
      <c r="BR33" s="90">
        <v>-17484</v>
      </c>
      <c r="BS33" s="90">
        <f t="shared" si="41"/>
        <v>0</v>
      </c>
      <c r="BT33" s="90">
        <f t="shared" si="42"/>
        <v>0</v>
      </c>
      <c r="BU33" s="90">
        <v>0</v>
      </c>
      <c r="BV33" s="86">
        <v>0</v>
      </c>
      <c r="BW33" s="86">
        <v>0</v>
      </c>
      <c r="BX33" s="86">
        <v>0</v>
      </c>
      <c r="BY33" s="95">
        <f t="shared" si="43"/>
        <v>61181</v>
      </c>
      <c r="BZ33" s="95">
        <f t="shared" si="44"/>
        <v>61474</v>
      </c>
      <c r="CA33" s="95">
        <v>62075</v>
      </c>
      <c r="CB33" s="95">
        <v>62015</v>
      </c>
      <c r="CC33" s="86">
        <v>-894</v>
      </c>
      <c r="CD33" s="86">
        <v>-541</v>
      </c>
      <c r="CE33" s="95">
        <v>19</v>
      </c>
      <c r="CF33" s="86">
        <v>0</v>
      </c>
      <c r="CG33" s="95"/>
      <c r="CH33" s="95">
        <f t="shared" si="8"/>
        <v>0</v>
      </c>
      <c r="CI33" s="86">
        <v>0</v>
      </c>
      <c r="CJ33" s="86">
        <v>0</v>
      </c>
      <c r="CK33" s="86">
        <v>0</v>
      </c>
      <c r="CL33" s="86">
        <v>0</v>
      </c>
      <c r="CM33" s="95">
        <f t="shared" si="46"/>
        <v>4191232</v>
      </c>
      <c r="CN33" s="95">
        <f t="shared" si="47"/>
        <v>4128025</v>
      </c>
      <c r="CO33" s="95">
        <v>2107109</v>
      </c>
      <c r="CP33" s="95">
        <v>2074526</v>
      </c>
      <c r="CQ33" s="95">
        <v>1248885</v>
      </c>
      <c r="CR33" s="95">
        <v>1185473</v>
      </c>
      <c r="CS33" s="95">
        <v>956622</v>
      </c>
      <c r="CT33" s="95">
        <v>961742</v>
      </c>
      <c r="CU33" s="90">
        <v>-121384</v>
      </c>
      <c r="CV33" s="90">
        <v>-93716</v>
      </c>
      <c r="CW33" s="95">
        <f t="shared" si="49"/>
        <v>6234</v>
      </c>
      <c r="CX33" s="95">
        <f t="shared" si="50"/>
        <v>4232</v>
      </c>
      <c r="CY33" s="95">
        <v>42</v>
      </c>
      <c r="CZ33" s="95">
        <v>393</v>
      </c>
      <c r="DA33" s="86">
        <v>0</v>
      </c>
      <c r="DB33" s="86">
        <v>0</v>
      </c>
      <c r="DC33" s="95">
        <v>6192</v>
      </c>
      <c r="DD33" s="95">
        <v>3839</v>
      </c>
      <c r="DE33" s="95">
        <f t="shared" si="52"/>
        <v>10618571</v>
      </c>
      <c r="DF33" s="95">
        <f t="shared" si="53"/>
        <v>9980313</v>
      </c>
      <c r="DG33" s="95">
        <f t="shared" si="54"/>
        <v>4213598</v>
      </c>
      <c r="DH33" s="95">
        <f t="shared" si="55"/>
        <v>3976267</v>
      </c>
      <c r="DI33" s="95">
        <f t="shared" si="86"/>
        <v>162270</v>
      </c>
      <c r="DJ33" s="95">
        <f t="shared" si="87"/>
        <v>172075</v>
      </c>
      <c r="DK33" s="95"/>
      <c r="DL33" s="95"/>
      <c r="DM33" s="86">
        <v>0</v>
      </c>
      <c r="DN33" s="86">
        <v>0</v>
      </c>
      <c r="DO33" s="86">
        <v>0</v>
      </c>
      <c r="DP33" s="86">
        <v>0</v>
      </c>
      <c r="DQ33" s="95">
        <v>110</v>
      </c>
      <c r="DR33" s="95">
        <v>514</v>
      </c>
      <c r="DS33" s="95">
        <v>1149</v>
      </c>
      <c r="DT33" s="95"/>
      <c r="DU33" s="95">
        <v>27766</v>
      </c>
      <c r="DV33" s="95">
        <v>24752</v>
      </c>
      <c r="DW33" s="95">
        <v>18569</v>
      </c>
      <c r="DX33" s="95">
        <v>18533</v>
      </c>
      <c r="DY33" s="95">
        <v>112</v>
      </c>
      <c r="DZ33" s="95"/>
      <c r="EA33" s="85">
        <f t="shared" si="14"/>
        <v>0</v>
      </c>
      <c r="EB33" s="85">
        <f t="shared" si="15"/>
        <v>0</v>
      </c>
      <c r="EC33" s="95">
        <v>26085</v>
      </c>
      <c r="ED33" s="95">
        <v>25452</v>
      </c>
      <c r="EE33" s="95">
        <v>81400</v>
      </c>
      <c r="EF33" s="95">
        <v>100749</v>
      </c>
      <c r="EG33" s="86">
        <v>0</v>
      </c>
      <c r="EH33" s="86">
        <v>0</v>
      </c>
      <c r="EI33" s="95">
        <v>7079</v>
      </c>
      <c r="EJ33" s="95">
        <v>2075</v>
      </c>
      <c r="EK33" s="90">
        <f t="shared" si="70"/>
        <v>4051328</v>
      </c>
      <c r="EL33" s="90">
        <f t="shared" si="71"/>
        <v>3804192</v>
      </c>
      <c r="EM33" s="90">
        <v>0</v>
      </c>
      <c r="EN33" s="90">
        <v>0</v>
      </c>
      <c r="EO33" s="90">
        <v>0</v>
      </c>
      <c r="EP33" s="90">
        <v>0</v>
      </c>
      <c r="EQ33" s="95">
        <f>1244+483443</f>
        <v>484687</v>
      </c>
      <c r="ER33" s="95">
        <f>1238+370953</f>
        <v>372191</v>
      </c>
      <c r="ES33" s="95">
        <v>3549128</v>
      </c>
      <c r="ET33" s="95">
        <v>3432001</v>
      </c>
      <c r="EU33" s="86">
        <v>0</v>
      </c>
      <c r="EV33" s="86">
        <v>0</v>
      </c>
      <c r="EW33" s="90">
        <v>0</v>
      </c>
      <c r="EX33" s="90">
        <v>0</v>
      </c>
      <c r="EY33" s="90">
        <v>0</v>
      </c>
      <c r="EZ33" s="90">
        <v>0</v>
      </c>
      <c r="FA33" s="90">
        <v>0</v>
      </c>
      <c r="FB33" s="90">
        <v>0</v>
      </c>
      <c r="FC33" s="90">
        <v>0</v>
      </c>
      <c r="FD33" s="90">
        <v>0</v>
      </c>
      <c r="FE33" s="90">
        <v>0</v>
      </c>
      <c r="FF33" s="90">
        <v>0</v>
      </c>
      <c r="FG33" s="95">
        <v>17513</v>
      </c>
      <c r="FH33" s="95"/>
      <c r="FI33" s="95">
        <f t="shared" si="59"/>
        <v>6404973</v>
      </c>
      <c r="FJ33" s="95">
        <f t="shared" si="60"/>
        <v>6004046</v>
      </c>
      <c r="FK33" s="95">
        <f t="shared" si="88"/>
        <v>6404973</v>
      </c>
      <c r="FL33" s="95">
        <f t="shared" si="89"/>
        <v>6004046</v>
      </c>
      <c r="FM33" s="95">
        <v>5277998</v>
      </c>
      <c r="FN33" s="95">
        <v>5048572</v>
      </c>
      <c r="FO33" s="90">
        <v>0</v>
      </c>
      <c r="FP33" s="90">
        <v>0</v>
      </c>
      <c r="FQ33" s="90">
        <v>0</v>
      </c>
      <c r="FR33" s="90">
        <v>0</v>
      </c>
      <c r="FS33" s="86">
        <v>0</v>
      </c>
      <c r="FT33" s="86">
        <v>0</v>
      </c>
      <c r="FU33" s="95"/>
      <c r="FV33" s="95"/>
      <c r="FW33" s="86">
        <v>0</v>
      </c>
      <c r="FX33" s="86">
        <v>0</v>
      </c>
      <c r="FY33" s="95"/>
      <c r="FZ33" s="95">
        <v>182472</v>
      </c>
      <c r="GA33" s="90">
        <v>0</v>
      </c>
      <c r="GB33" s="90">
        <v>0</v>
      </c>
      <c r="GC33" s="90">
        <v>0</v>
      </c>
      <c r="GD33" s="90">
        <v>0</v>
      </c>
      <c r="GE33" s="86">
        <v>1126975</v>
      </c>
      <c r="GF33" s="95">
        <v>773002</v>
      </c>
      <c r="GG33" s="95"/>
      <c r="GH33" s="95"/>
      <c r="GI33" s="90">
        <v>0</v>
      </c>
      <c r="GJ33" s="90">
        <v>0</v>
      </c>
      <c r="GK33" s="86">
        <v>0</v>
      </c>
      <c r="GL33" s="86">
        <v>0</v>
      </c>
      <c r="GM33" s="86">
        <v>0</v>
      </c>
      <c r="GN33" s="86">
        <v>0</v>
      </c>
      <c r="GO33" s="86">
        <v>0</v>
      </c>
      <c r="GP33" s="86">
        <v>0</v>
      </c>
      <c r="GQ33" s="90">
        <v>0</v>
      </c>
      <c r="GR33" s="90">
        <v>0</v>
      </c>
      <c r="GS33" s="90">
        <v>0</v>
      </c>
      <c r="GT33" s="90">
        <v>0</v>
      </c>
      <c r="GU33" s="90">
        <v>0</v>
      </c>
      <c r="GV33" s="90">
        <v>0</v>
      </c>
      <c r="GW33" s="90">
        <v>0</v>
      </c>
      <c r="GX33" s="90">
        <v>0</v>
      </c>
      <c r="GY33" s="90">
        <v>0</v>
      </c>
      <c r="GZ33" s="90">
        <v>0</v>
      </c>
      <c r="HA33" s="90">
        <v>0</v>
      </c>
      <c r="HB33" s="90">
        <v>0</v>
      </c>
      <c r="HC33" s="78">
        <f t="shared" si="21"/>
        <v>0</v>
      </c>
      <c r="HD33" s="78">
        <f t="shared" si="22"/>
        <v>0</v>
      </c>
      <c r="HE33" s="47"/>
      <c r="HF33" s="19"/>
      <c r="HG33" s="19"/>
      <c r="HH33" s="19"/>
      <c r="HI33" s="19"/>
      <c r="HJ33" s="13">
        <f>C33-DE33</f>
        <v>0</v>
      </c>
      <c r="HK33" s="13">
        <f>D33-DF33</f>
        <v>0</v>
      </c>
      <c r="HL33" s="6"/>
      <c r="HM33" s="6"/>
      <c r="HN33" s="6"/>
    </row>
    <row r="34" spans="1:213" s="5" customFormat="1" ht="17.25" customHeight="1">
      <c r="A34" s="102"/>
      <c r="B34" s="110" t="s">
        <v>238</v>
      </c>
      <c r="C34" s="86">
        <f t="shared" si="23"/>
        <v>16823759.143</v>
      </c>
      <c r="D34" s="86">
        <f t="shared" si="85"/>
        <v>17079819.099</v>
      </c>
      <c r="E34" s="86">
        <f t="shared" si="25"/>
        <v>9930553.786</v>
      </c>
      <c r="F34" s="86">
        <f t="shared" si="26"/>
        <v>10474967.518</v>
      </c>
      <c r="G34" s="86">
        <f t="shared" si="75"/>
        <v>1707577.915</v>
      </c>
      <c r="H34" s="86">
        <f t="shared" si="76"/>
        <v>1810999.1430000002</v>
      </c>
      <c r="I34" s="86">
        <f>SUM(I35:I70)</f>
        <v>840487.915</v>
      </c>
      <c r="J34" s="86">
        <f>SUM(J35:J70)</f>
        <v>920914.143</v>
      </c>
      <c r="K34" s="86">
        <f>SUM(K35:K70)</f>
        <v>867090</v>
      </c>
      <c r="L34" s="86">
        <f>SUM(L35:L70)</f>
        <v>890085</v>
      </c>
      <c r="M34" s="86">
        <f>SUM(O34+Q34)</f>
        <v>145953</v>
      </c>
      <c r="N34" s="86">
        <f aca="true" t="shared" si="91" ref="N34:N42">SUM(P34+R34)</f>
        <v>339201</v>
      </c>
      <c r="O34" s="86">
        <f>SUM(O35:O70)</f>
        <v>145953</v>
      </c>
      <c r="P34" s="86">
        <f>SUM(P35:P70)</f>
        <v>339201</v>
      </c>
      <c r="Q34" s="90">
        <v>0</v>
      </c>
      <c r="R34" s="86">
        <f>SUM(R35:R70)</f>
        <v>0</v>
      </c>
      <c r="S34" s="90">
        <f aca="true" t="shared" si="92" ref="S34:S42">SUM(U34+W34+Y34+AA34+AC34+AE34)</f>
        <v>2539972.975</v>
      </c>
      <c r="T34" s="90">
        <f aca="true" t="shared" si="93" ref="T34:T42">SUM(V34+X34+Z34+AB34+AD34+AF34)</f>
        <v>2410978.337</v>
      </c>
      <c r="U34" s="86">
        <f t="shared" si="90"/>
        <v>1547582.496</v>
      </c>
      <c r="V34" s="86">
        <f t="shared" si="90"/>
        <v>1429276.616</v>
      </c>
      <c r="W34" s="86">
        <f t="shared" si="90"/>
        <v>485710</v>
      </c>
      <c r="X34" s="86">
        <f t="shared" si="90"/>
        <v>458943</v>
      </c>
      <c r="Y34" s="86">
        <f t="shared" si="90"/>
        <v>0</v>
      </c>
      <c r="Z34" s="86">
        <f t="shared" si="90"/>
        <v>440</v>
      </c>
      <c r="AA34" s="86">
        <f t="shared" si="90"/>
        <v>59221</v>
      </c>
      <c r="AB34" s="86">
        <f t="shared" si="90"/>
        <v>66168</v>
      </c>
      <c r="AC34" s="86">
        <f t="shared" si="90"/>
        <v>505947.281</v>
      </c>
      <c r="AD34" s="86">
        <f t="shared" si="90"/>
        <v>505329.195</v>
      </c>
      <c r="AE34" s="90">
        <f t="shared" si="90"/>
        <v>-58487.802</v>
      </c>
      <c r="AF34" s="90">
        <f t="shared" si="90"/>
        <v>-49178.474</v>
      </c>
      <c r="AG34" s="90">
        <f t="shared" si="32"/>
        <v>5000451.382</v>
      </c>
      <c r="AH34" s="90">
        <f t="shared" si="33"/>
        <v>5429020.551</v>
      </c>
      <c r="AI34" s="86">
        <f>SUM(AI35:AI70)</f>
        <v>5000865.531</v>
      </c>
      <c r="AJ34" s="86">
        <f>SUM(AJ35:AJ70)</f>
        <v>5429393.7</v>
      </c>
      <c r="AK34" s="90">
        <f>SUM(AK35:AK70)</f>
        <v>-414.149</v>
      </c>
      <c r="AL34" s="90">
        <f>SUM(AL35:AL70)</f>
        <v>-373.149</v>
      </c>
      <c r="AM34" s="90">
        <f t="shared" si="34"/>
        <v>536598.514</v>
      </c>
      <c r="AN34" s="90">
        <f t="shared" si="35"/>
        <v>484768.487</v>
      </c>
      <c r="AO34" s="86">
        <f aca="true" t="shared" si="94" ref="AO34:AV34">SUM(AO35:AO70)</f>
        <v>8487</v>
      </c>
      <c r="AP34" s="86">
        <f t="shared" si="94"/>
        <v>8173</v>
      </c>
      <c r="AQ34" s="86">
        <f t="shared" si="94"/>
        <v>27801</v>
      </c>
      <c r="AR34" s="86">
        <f t="shared" si="94"/>
        <v>26478</v>
      </c>
      <c r="AS34" s="86">
        <f t="shared" si="94"/>
        <v>72820.877</v>
      </c>
      <c r="AT34" s="86">
        <f t="shared" si="94"/>
        <v>29519</v>
      </c>
      <c r="AU34" s="86">
        <f t="shared" si="94"/>
        <v>427489.637</v>
      </c>
      <c r="AV34" s="86">
        <f t="shared" si="94"/>
        <v>420598.487</v>
      </c>
      <c r="AW34" s="86">
        <f t="shared" si="84"/>
        <v>6893205.356999999</v>
      </c>
      <c r="AX34" s="86">
        <f t="shared" si="84"/>
        <v>6604851.581</v>
      </c>
      <c r="AY34" s="86">
        <f t="shared" si="77"/>
        <v>611258</v>
      </c>
      <c r="AZ34" s="86">
        <f t="shared" si="37"/>
        <v>502730</v>
      </c>
      <c r="BA34" s="86">
        <f aca="true" t="shared" si="95" ref="BA34:BJ34">SUM(BA35:BA70)</f>
        <v>573209</v>
      </c>
      <c r="BB34" s="86">
        <f t="shared" si="95"/>
        <v>457414</v>
      </c>
      <c r="BC34" s="90">
        <v>0</v>
      </c>
      <c r="BD34" s="90">
        <v>0</v>
      </c>
      <c r="BE34" s="90">
        <v>0</v>
      </c>
      <c r="BF34" s="90">
        <v>0</v>
      </c>
      <c r="BG34" s="86">
        <f t="shared" si="95"/>
        <v>45494</v>
      </c>
      <c r="BH34" s="86">
        <f t="shared" si="95"/>
        <v>45316</v>
      </c>
      <c r="BI34" s="90">
        <f t="shared" si="95"/>
        <v>-7445</v>
      </c>
      <c r="BJ34" s="90">
        <f t="shared" si="95"/>
        <v>0</v>
      </c>
      <c r="BK34" s="86">
        <f t="shared" si="78"/>
        <v>4187962.3569999994</v>
      </c>
      <c r="BL34" s="86">
        <f t="shared" si="79"/>
        <v>4247320.581</v>
      </c>
      <c r="BM34" s="86">
        <f t="shared" si="39"/>
        <v>2241690.3569999994</v>
      </c>
      <c r="BN34" s="86">
        <f t="shared" si="40"/>
        <v>2415769.239</v>
      </c>
      <c r="BO34" s="86">
        <f>SUM(BO35:BO70)</f>
        <v>4263264.870999999</v>
      </c>
      <c r="BP34" s="86">
        <f>SUM(BP35:BP70)</f>
        <v>3994064.479</v>
      </c>
      <c r="BQ34" s="90">
        <f>SUM(BQ35:BQ70)</f>
        <v>-2021574.514</v>
      </c>
      <c r="BR34" s="90">
        <f>SUM(BR35:BR70)</f>
        <v>-1578295.24</v>
      </c>
      <c r="BS34" s="86">
        <f t="shared" si="41"/>
        <v>2543</v>
      </c>
      <c r="BT34" s="86">
        <f t="shared" si="42"/>
        <v>1745</v>
      </c>
      <c r="BU34" s="86">
        <f>SUM(BU35:BU70)</f>
        <v>2677</v>
      </c>
      <c r="BV34" s="86">
        <f>SUM(BV35:BV70)</f>
        <v>2493</v>
      </c>
      <c r="BW34" s="86">
        <f>SUM(BW35:BW70)</f>
        <v>-134</v>
      </c>
      <c r="BX34" s="86">
        <f>SUM(BX35:BX70)</f>
        <v>-748</v>
      </c>
      <c r="BY34" s="86">
        <f t="shared" si="43"/>
        <v>126189</v>
      </c>
      <c r="BZ34" s="86">
        <f t="shared" si="44"/>
        <v>124522</v>
      </c>
      <c r="CA34" s="86">
        <f aca="true" t="shared" si="96" ref="CA34:CF34">SUM(CA35:CA70)</f>
        <v>130306</v>
      </c>
      <c r="CB34" s="86">
        <f t="shared" si="96"/>
        <v>127059</v>
      </c>
      <c r="CC34" s="86">
        <f t="shared" si="96"/>
        <v>-4117</v>
      </c>
      <c r="CD34" s="86">
        <f t="shared" si="96"/>
        <v>-2537</v>
      </c>
      <c r="CE34" s="86">
        <f t="shared" si="96"/>
        <v>1817540</v>
      </c>
      <c r="CF34" s="86">
        <f t="shared" si="96"/>
        <v>1705284.342</v>
      </c>
      <c r="CG34" s="86">
        <f aca="true" t="shared" si="97" ref="CG34:CG42">CI34+CK34</f>
        <v>1399364</v>
      </c>
      <c r="CH34" s="86">
        <f t="shared" si="8"/>
        <v>1201906</v>
      </c>
      <c r="CI34" s="86">
        <f>SUM(CI35:CI70)</f>
        <v>1657845</v>
      </c>
      <c r="CJ34" s="86">
        <f>SUM(CJ35:CJ70)</f>
        <v>1449571</v>
      </c>
      <c r="CK34" s="90">
        <f>SUM(CK35:CK70)</f>
        <v>-258481</v>
      </c>
      <c r="CL34" s="90">
        <f>SUM(CL35:CL70)</f>
        <v>-247665</v>
      </c>
      <c r="CM34" s="86">
        <f t="shared" si="46"/>
        <v>239342</v>
      </c>
      <c r="CN34" s="86">
        <f t="shared" si="47"/>
        <v>236528</v>
      </c>
      <c r="CO34" s="86">
        <f aca="true" t="shared" si="98" ref="CO34:CV34">SUM(CO35:CO70)</f>
        <v>3436</v>
      </c>
      <c r="CP34" s="86">
        <f t="shared" si="98"/>
        <v>3436</v>
      </c>
      <c r="CQ34" s="86">
        <f t="shared" si="98"/>
        <v>176417</v>
      </c>
      <c r="CR34" s="86">
        <f t="shared" si="98"/>
        <v>170117</v>
      </c>
      <c r="CS34" s="86">
        <f t="shared" si="98"/>
        <v>72035</v>
      </c>
      <c r="CT34" s="86">
        <f t="shared" si="98"/>
        <v>67585</v>
      </c>
      <c r="CU34" s="90">
        <f t="shared" si="98"/>
        <v>-12546</v>
      </c>
      <c r="CV34" s="90">
        <f t="shared" si="98"/>
        <v>-4610</v>
      </c>
      <c r="CW34" s="86">
        <f t="shared" si="49"/>
        <v>455279</v>
      </c>
      <c r="CX34" s="86">
        <f t="shared" si="50"/>
        <v>416367</v>
      </c>
      <c r="CY34" s="86">
        <f aca="true" t="shared" si="99" ref="CY34:DD34">SUM(CY35:CY70)</f>
        <v>73774</v>
      </c>
      <c r="CZ34" s="86">
        <f t="shared" si="99"/>
        <v>72839</v>
      </c>
      <c r="DA34" s="86">
        <f t="shared" si="99"/>
        <v>57856</v>
      </c>
      <c r="DB34" s="86">
        <f t="shared" si="99"/>
        <v>21394</v>
      </c>
      <c r="DC34" s="86">
        <f t="shared" si="99"/>
        <v>323649</v>
      </c>
      <c r="DD34" s="86">
        <f t="shared" si="99"/>
        <v>322134</v>
      </c>
      <c r="DE34" s="86">
        <f>DG34+FI34</f>
        <v>16823760.1432</v>
      </c>
      <c r="DF34" s="86">
        <f t="shared" si="53"/>
        <v>17079819.096</v>
      </c>
      <c r="DG34" s="86">
        <f>DI34+EK34</f>
        <v>8790678.434</v>
      </c>
      <c r="DH34" s="86">
        <f t="shared" si="55"/>
        <v>9185556.478999998</v>
      </c>
      <c r="DI34" s="86">
        <f t="shared" si="86"/>
        <v>5832889.498</v>
      </c>
      <c r="DJ34" s="86">
        <f t="shared" si="87"/>
        <v>5850626.293</v>
      </c>
      <c r="DK34" s="86">
        <f aca="true" t="shared" si="100" ref="DK34:EJ34">SUM(DK35:DK70)</f>
        <v>249576</v>
      </c>
      <c r="DL34" s="86">
        <f t="shared" si="100"/>
        <v>254383</v>
      </c>
      <c r="DM34" s="86">
        <v>0</v>
      </c>
      <c r="DN34" s="86">
        <v>0</v>
      </c>
      <c r="DO34" s="86">
        <v>0</v>
      </c>
      <c r="DP34" s="86">
        <v>0</v>
      </c>
      <c r="DQ34" s="86">
        <f t="shared" si="100"/>
        <v>1116237.1979999999</v>
      </c>
      <c r="DR34" s="86">
        <f t="shared" si="100"/>
        <v>894871.582</v>
      </c>
      <c r="DS34" s="86">
        <f>SUM(DS35:DS70)</f>
        <v>1219606.849</v>
      </c>
      <c r="DT34" s="86">
        <f t="shared" si="100"/>
        <v>1335883</v>
      </c>
      <c r="DU34" s="86">
        <f t="shared" si="100"/>
        <v>373464.13</v>
      </c>
      <c r="DV34" s="86">
        <f t="shared" si="100"/>
        <v>329609.595</v>
      </c>
      <c r="DW34" s="86">
        <f t="shared" si="100"/>
        <v>553426.0430000001</v>
      </c>
      <c r="DX34" s="86">
        <f t="shared" si="100"/>
        <v>594733.735</v>
      </c>
      <c r="DY34" s="86">
        <f t="shared" si="100"/>
        <v>652466</v>
      </c>
      <c r="DZ34" s="86">
        <f t="shared" si="100"/>
        <v>602195</v>
      </c>
      <c r="EA34" s="85">
        <f t="shared" si="14"/>
        <v>0</v>
      </c>
      <c r="EB34" s="85">
        <f t="shared" si="15"/>
        <v>0</v>
      </c>
      <c r="EC34" s="86">
        <f t="shared" si="100"/>
        <v>0</v>
      </c>
      <c r="ED34" s="86">
        <f t="shared" si="100"/>
        <v>0</v>
      </c>
      <c r="EE34" s="86">
        <f t="shared" si="100"/>
        <v>1553342.256</v>
      </c>
      <c r="EF34" s="86">
        <f t="shared" si="100"/>
        <v>1718326.085</v>
      </c>
      <c r="EG34" s="86">
        <f t="shared" si="100"/>
        <v>-5502</v>
      </c>
      <c r="EH34" s="86">
        <f t="shared" si="100"/>
        <v>-1266</v>
      </c>
      <c r="EI34" s="86">
        <f t="shared" si="100"/>
        <v>120273.022</v>
      </c>
      <c r="EJ34" s="86">
        <f t="shared" si="100"/>
        <v>121890.296</v>
      </c>
      <c r="EK34" s="86">
        <f>EM34+EO34+EQ34+ES34+EY34+FA34+FC34+FE34+FG34</f>
        <v>2957788.936</v>
      </c>
      <c r="EL34" s="86">
        <f>EN34+EP34+ER34+ET34+EZ34+FB34+FD34+FF34+FH34</f>
        <v>3334930.1859999998</v>
      </c>
      <c r="EM34" s="86">
        <f aca="true" t="shared" si="101" ref="EM34:FH34">SUM(EM35:EM70)</f>
        <v>105353</v>
      </c>
      <c r="EN34" s="86">
        <f t="shared" si="101"/>
        <v>106029</v>
      </c>
      <c r="EO34" s="86">
        <f t="shared" si="101"/>
        <v>0</v>
      </c>
      <c r="EP34" s="86">
        <f t="shared" si="101"/>
        <v>0</v>
      </c>
      <c r="EQ34" s="86">
        <f t="shared" si="101"/>
        <v>1286872.586</v>
      </c>
      <c r="ER34" s="86">
        <f t="shared" si="101"/>
        <v>1926481.186</v>
      </c>
      <c r="ES34" s="86">
        <f t="shared" si="101"/>
        <v>983903</v>
      </c>
      <c r="ET34" s="86">
        <f t="shared" si="101"/>
        <v>799686</v>
      </c>
      <c r="EU34" s="86">
        <v>0</v>
      </c>
      <c r="EV34" s="86">
        <v>0</v>
      </c>
      <c r="EW34" s="90">
        <v>0</v>
      </c>
      <c r="EX34" s="90">
        <v>0</v>
      </c>
      <c r="EY34" s="90">
        <v>0</v>
      </c>
      <c r="EZ34" s="86">
        <f t="shared" si="101"/>
        <v>553</v>
      </c>
      <c r="FA34" s="86">
        <f t="shared" si="101"/>
        <v>0</v>
      </c>
      <c r="FB34" s="86">
        <f t="shared" si="101"/>
        <v>0</v>
      </c>
      <c r="FC34" s="86">
        <f t="shared" si="101"/>
        <v>524</v>
      </c>
      <c r="FD34" s="86">
        <f t="shared" si="101"/>
        <v>773</v>
      </c>
      <c r="FE34" s="86">
        <f t="shared" si="101"/>
        <v>567288</v>
      </c>
      <c r="FF34" s="86">
        <f t="shared" si="101"/>
        <v>496903</v>
      </c>
      <c r="FG34" s="86">
        <f t="shared" si="101"/>
        <v>13848.35</v>
      </c>
      <c r="FH34" s="86">
        <f t="shared" si="101"/>
        <v>4505</v>
      </c>
      <c r="FI34" s="86">
        <f t="shared" si="59"/>
        <v>8033081.709199999</v>
      </c>
      <c r="FJ34" s="86">
        <f t="shared" si="60"/>
        <v>7894262.617000001</v>
      </c>
      <c r="FK34" s="86">
        <f t="shared" si="88"/>
        <v>6089359.2562</v>
      </c>
      <c r="FL34" s="86">
        <f t="shared" si="89"/>
        <v>5864298.164000001</v>
      </c>
      <c r="FM34" s="86">
        <f aca="true" t="shared" si="102" ref="FM34:GH34">SUM(FM35:FM70)</f>
        <v>4090906</v>
      </c>
      <c r="FN34" s="86">
        <f t="shared" si="102"/>
        <v>3898960</v>
      </c>
      <c r="FO34" s="86">
        <f t="shared" si="102"/>
        <v>22460</v>
      </c>
      <c r="FP34" s="86">
        <f t="shared" si="102"/>
        <v>22460</v>
      </c>
      <c r="FQ34" s="86">
        <f t="shared" si="102"/>
        <v>171588.785</v>
      </c>
      <c r="FR34" s="86">
        <f t="shared" si="102"/>
        <v>167544</v>
      </c>
      <c r="FS34" s="86">
        <f t="shared" si="102"/>
        <v>-493</v>
      </c>
      <c r="FT34" s="86">
        <f t="shared" si="102"/>
        <v>-3995</v>
      </c>
      <c r="FU34" s="86">
        <f t="shared" si="102"/>
        <v>0</v>
      </c>
      <c r="FV34" s="86">
        <f t="shared" si="102"/>
        <v>0</v>
      </c>
      <c r="FW34" s="86">
        <f t="shared" si="102"/>
        <v>7546</v>
      </c>
      <c r="FX34" s="86">
        <f t="shared" si="102"/>
        <v>6429</v>
      </c>
      <c r="FY34" s="86">
        <f t="shared" si="102"/>
        <v>265531</v>
      </c>
      <c r="FZ34" s="86">
        <f t="shared" si="102"/>
        <v>178015</v>
      </c>
      <c r="GA34" s="86">
        <f t="shared" si="102"/>
        <v>69986.0472</v>
      </c>
      <c r="GB34" s="86">
        <f t="shared" si="102"/>
        <v>86704.042</v>
      </c>
      <c r="GC34" s="90">
        <v>0</v>
      </c>
      <c r="GD34" s="90">
        <v>0</v>
      </c>
      <c r="GE34" s="86">
        <f t="shared" si="102"/>
        <v>175429.424</v>
      </c>
      <c r="GF34" s="86">
        <f t="shared" si="102"/>
        <v>331657.122</v>
      </c>
      <c r="GG34" s="86">
        <f t="shared" si="102"/>
        <v>1286405</v>
      </c>
      <c r="GH34" s="86">
        <f t="shared" si="102"/>
        <v>1176524</v>
      </c>
      <c r="GI34" s="90">
        <v>0</v>
      </c>
      <c r="GJ34" s="90">
        <v>0</v>
      </c>
      <c r="GK34" s="86">
        <f>GM34+GO34</f>
        <v>1943722.453</v>
      </c>
      <c r="GL34" s="86">
        <f>GN34+GP34</f>
        <v>2029964.453</v>
      </c>
      <c r="GM34" s="86">
        <f>SUM(GM35:GM70)</f>
        <v>538861.453</v>
      </c>
      <c r="GN34" s="86">
        <f>SUM(GN35:GN70)</f>
        <v>635030.453</v>
      </c>
      <c r="GO34" s="86">
        <f>SUM(GO35:GO70)</f>
        <v>1404861</v>
      </c>
      <c r="GP34" s="86">
        <f>SUM(GP35:GP70)</f>
        <v>1394934</v>
      </c>
      <c r="GQ34" s="90">
        <v>0</v>
      </c>
      <c r="GR34" s="90">
        <v>0</v>
      </c>
      <c r="GS34" s="90">
        <v>0</v>
      </c>
      <c r="GT34" s="90">
        <v>0</v>
      </c>
      <c r="GU34" s="90">
        <v>0</v>
      </c>
      <c r="GV34" s="90">
        <v>0</v>
      </c>
      <c r="GW34" s="90">
        <v>0</v>
      </c>
      <c r="GX34" s="90">
        <v>0</v>
      </c>
      <c r="GY34" s="90">
        <v>0</v>
      </c>
      <c r="GZ34" s="90">
        <v>0</v>
      </c>
      <c r="HA34" s="90">
        <v>0</v>
      </c>
      <c r="HB34" s="90">
        <v>0</v>
      </c>
      <c r="HC34" s="78">
        <f t="shared" si="21"/>
        <v>-1.0001999996602535</v>
      </c>
      <c r="HD34" s="78">
        <f t="shared" si="22"/>
        <v>0.00299999862909317</v>
      </c>
      <c r="HE34" s="105"/>
    </row>
    <row r="35" spans="1:220" s="7" customFormat="1" ht="17.25" customHeight="1">
      <c r="A35" s="99">
        <v>18</v>
      </c>
      <c r="B35" s="100" t="s">
        <v>199</v>
      </c>
      <c r="C35" s="90">
        <f aca="true" t="shared" si="103" ref="C35:C42">E35+AW35</f>
        <v>1081587</v>
      </c>
      <c r="D35" s="90">
        <f t="shared" si="85"/>
        <v>985035</v>
      </c>
      <c r="E35" s="90">
        <f aca="true" t="shared" si="104" ref="E35:F42">G35+M35+S35+AG35+AM35</f>
        <v>203741</v>
      </c>
      <c r="F35" s="90">
        <f t="shared" si="26"/>
        <v>221595</v>
      </c>
      <c r="G35" s="90">
        <f t="shared" si="75"/>
        <v>92007</v>
      </c>
      <c r="H35" s="90">
        <f t="shared" si="76"/>
        <v>103595</v>
      </c>
      <c r="I35" s="95">
        <v>92007</v>
      </c>
      <c r="J35" s="95">
        <v>103595</v>
      </c>
      <c r="K35" s="95"/>
      <c r="L35" s="95"/>
      <c r="M35" s="90">
        <f aca="true" t="shared" si="105" ref="M35:M42">SUM(O35+Q35)</f>
        <v>0</v>
      </c>
      <c r="N35" s="90">
        <f t="shared" si="91"/>
        <v>0</v>
      </c>
      <c r="O35" s="86">
        <v>0</v>
      </c>
      <c r="P35" s="90">
        <v>0</v>
      </c>
      <c r="Q35" s="90">
        <v>0</v>
      </c>
      <c r="R35" s="86">
        <f aca="true" t="shared" si="106" ref="R35:R69">SUM(R36:R71)</f>
        <v>0</v>
      </c>
      <c r="S35" s="90">
        <f t="shared" si="92"/>
        <v>99562</v>
      </c>
      <c r="T35" s="90">
        <f t="shared" si="93"/>
        <v>106139</v>
      </c>
      <c r="U35" s="95"/>
      <c r="V35" s="95"/>
      <c r="W35" s="95">
        <v>3414</v>
      </c>
      <c r="X35" s="95">
        <v>3464</v>
      </c>
      <c r="Y35" s="86">
        <f aca="true" t="shared" si="107" ref="Y35:Y69">SUM(Y36:Y71)</f>
        <v>0</v>
      </c>
      <c r="Z35" s="90">
        <v>0</v>
      </c>
      <c r="AA35" s="95">
        <v>59221</v>
      </c>
      <c r="AB35" s="95">
        <v>66168</v>
      </c>
      <c r="AC35" s="95">
        <v>36927</v>
      </c>
      <c r="AD35" s="95">
        <v>36507</v>
      </c>
      <c r="AE35" s="90"/>
      <c r="AF35" s="90"/>
      <c r="AG35" s="90">
        <f t="shared" si="32"/>
        <v>0</v>
      </c>
      <c r="AH35" s="90">
        <f t="shared" si="33"/>
        <v>0</v>
      </c>
      <c r="AI35" s="95"/>
      <c r="AJ35" s="95"/>
      <c r="AK35" s="90">
        <v>0</v>
      </c>
      <c r="AL35" s="90">
        <v>0</v>
      </c>
      <c r="AM35" s="90">
        <f t="shared" si="34"/>
        <v>12172</v>
      </c>
      <c r="AN35" s="90">
        <f t="shared" si="35"/>
        <v>11861</v>
      </c>
      <c r="AO35" s="95">
        <v>9</v>
      </c>
      <c r="AP35" s="95"/>
      <c r="AQ35" s="95">
        <v>12021</v>
      </c>
      <c r="AR35" s="95">
        <v>11822</v>
      </c>
      <c r="AS35" s="95">
        <v>56</v>
      </c>
      <c r="AT35" s="95">
        <v>3</v>
      </c>
      <c r="AU35" s="95">
        <v>86</v>
      </c>
      <c r="AV35" s="95">
        <v>36</v>
      </c>
      <c r="AW35" s="90">
        <f aca="true" t="shared" si="108" ref="AW35:AX44">AY35+BK35+CG35+CM35+CW35</f>
        <v>877846</v>
      </c>
      <c r="AX35" s="90">
        <f aca="true" t="shared" si="109" ref="AX35:AX43">AZ35+BL35+CH35+CN35+CX35</f>
        <v>763440</v>
      </c>
      <c r="AY35" s="90">
        <f t="shared" si="77"/>
        <v>544198</v>
      </c>
      <c r="AZ35" s="90">
        <f t="shared" si="37"/>
        <v>431001</v>
      </c>
      <c r="BA35" s="95">
        <v>548734</v>
      </c>
      <c r="BB35" s="95">
        <v>435355</v>
      </c>
      <c r="BC35" s="90">
        <v>0</v>
      </c>
      <c r="BD35" s="90">
        <v>0</v>
      </c>
      <c r="BE35" s="90">
        <v>0</v>
      </c>
      <c r="BF35" s="90">
        <v>0</v>
      </c>
      <c r="BG35" s="90">
        <v>-4536</v>
      </c>
      <c r="BH35" s="90">
        <v>-4354</v>
      </c>
      <c r="BI35" s="90"/>
      <c r="BJ35" s="90">
        <f aca="true" t="shared" si="110" ref="BJ35:BJ42">SUM(BJ36:BJ71)</f>
        <v>0</v>
      </c>
      <c r="BK35" s="101">
        <f t="shared" si="78"/>
        <v>25073</v>
      </c>
      <c r="BL35" s="95">
        <f>BN35+BT35+BZ35+CF35</f>
        <v>25080</v>
      </c>
      <c r="BM35" s="95">
        <f t="shared" si="39"/>
        <v>23491</v>
      </c>
      <c r="BN35" s="95">
        <f t="shared" si="40"/>
        <v>24293</v>
      </c>
      <c r="BO35" s="95">
        <v>33369</v>
      </c>
      <c r="BP35" s="95">
        <v>33261</v>
      </c>
      <c r="BQ35" s="90">
        <v>-9878</v>
      </c>
      <c r="BR35" s="90">
        <v>-8968</v>
      </c>
      <c r="BS35" s="90">
        <f t="shared" si="41"/>
        <v>0</v>
      </c>
      <c r="BT35" s="90">
        <f t="shared" si="42"/>
        <v>0</v>
      </c>
      <c r="BU35" s="90">
        <v>0</v>
      </c>
      <c r="BV35" s="90">
        <v>0</v>
      </c>
      <c r="BW35" s="90">
        <v>0</v>
      </c>
      <c r="BX35" s="90">
        <v>0</v>
      </c>
      <c r="BY35" s="95">
        <f t="shared" si="43"/>
        <v>1560</v>
      </c>
      <c r="BZ35" s="95">
        <f t="shared" si="44"/>
        <v>0</v>
      </c>
      <c r="CA35" s="95">
        <v>1671</v>
      </c>
      <c r="CB35" s="86">
        <v>0</v>
      </c>
      <c r="CC35" s="86">
        <v>-111</v>
      </c>
      <c r="CD35" s="86">
        <v>0</v>
      </c>
      <c r="CE35" s="95">
        <v>22</v>
      </c>
      <c r="CF35" s="95">
        <v>787</v>
      </c>
      <c r="CG35" s="86">
        <f t="shared" si="97"/>
        <v>0</v>
      </c>
      <c r="CH35" s="86">
        <f t="shared" si="8"/>
        <v>0</v>
      </c>
      <c r="CI35" s="86">
        <v>0</v>
      </c>
      <c r="CJ35" s="86">
        <v>0</v>
      </c>
      <c r="CK35" s="86">
        <v>0</v>
      </c>
      <c r="CL35" s="86">
        <v>0</v>
      </c>
      <c r="CM35" s="95">
        <f t="shared" si="46"/>
        <v>0</v>
      </c>
      <c r="CN35" s="90">
        <f t="shared" si="47"/>
        <v>0</v>
      </c>
      <c r="CO35" s="90">
        <v>0</v>
      </c>
      <c r="CP35" s="90">
        <v>0</v>
      </c>
      <c r="CQ35" s="90">
        <v>0</v>
      </c>
      <c r="CR35" s="90">
        <v>0</v>
      </c>
      <c r="CS35" s="90">
        <v>0</v>
      </c>
      <c r="CT35" s="90">
        <v>0</v>
      </c>
      <c r="CU35" s="90">
        <v>0</v>
      </c>
      <c r="CV35" s="90">
        <v>0</v>
      </c>
      <c r="CW35" s="95">
        <f t="shared" si="49"/>
        <v>308575</v>
      </c>
      <c r="CX35" s="95">
        <f t="shared" si="50"/>
        <v>307359</v>
      </c>
      <c r="CY35" s="86">
        <v>0</v>
      </c>
      <c r="CZ35" s="86">
        <v>0</v>
      </c>
      <c r="DA35" s="86">
        <v>0</v>
      </c>
      <c r="DB35" s="86">
        <v>0</v>
      </c>
      <c r="DC35" s="95">
        <v>308575</v>
      </c>
      <c r="DD35" s="95">
        <v>307359</v>
      </c>
      <c r="DE35" s="95">
        <f t="shared" si="52"/>
        <v>1081587</v>
      </c>
      <c r="DF35" s="95">
        <f t="shared" si="53"/>
        <v>985035</v>
      </c>
      <c r="DG35" s="95">
        <f t="shared" si="54"/>
        <v>183648</v>
      </c>
      <c r="DH35" s="95">
        <f t="shared" si="55"/>
        <v>197984</v>
      </c>
      <c r="DI35" s="95">
        <f t="shared" si="86"/>
        <v>184504</v>
      </c>
      <c r="DJ35" s="95">
        <f t="shared" si="87"/>
        <v>181697</v>
      </c>
      <c r="DK35" s="95"/>
      <c r="DL35" s="95"/>
      <c r="DM35" s="86">
        <v>0</v>
      </c>
      <c r="DN35" s="86">
        <v>0</v>
      </c>
      <c r="DO35" s="86">
        <v>0</v>
      </c>
      <c r="DP35" s="86">
        <v>0</v>
      </c>
      <c r="DQ35" s="95">
        <v>41939</v>
      </c>
      <c r="DR35" s="95">
        <v>41448</v>
      </c>
      <c r="DS35" s="95">
        <v>23844</v>
      </c>
      <c r="DT35" s="95">
        <v>16062</v>
      </c>
      <c r="DU35" s="95">
        <v>999</v>
      </c>
      <c r="DV35" s="95">
        <v>476</v>
      </c>
      <c r="DW35" s="95">
        <v>1904</v>
      </c>
      <c r="DX35" s="95">
        <v>930</v>
      </c>
      <c r="DY35" s="90">
        <v>0</v>
      </c>
      <c r="DZ35" s="90">
        <v>0</v>
      </c>
      <c r="EA35" s="85">
        <f t="shared" si="14"/>
        <v>0</v>
      </c>
      <c r="EB35" s="85">
        <f t="shared" si="15"/>
        <v>0</v>
      </c>
      <c r="EC35" s="85">
        <f aca="true" t="shared" si="111" ref="EC35:EC70">SUM(EC36:EC52)</f>
        <v>0</v>
      </c>
      <c r="ED35" s="85">
        <f aca="true" t="shared" si="112" ref="ED35:ED70">SUM(ED36:ED52)</f>
        <v>0</v>
      </c>
      <c r="EE35" s="95">
        <v>114825</v>
      </c>
      <c r="EF35" s="95">
        <v>121919</v>
      </c>
      <c r="EG35" s="86">
        <v>0</v>
      </c>
      <c r="EH35" s="86">
        <v>0</v>
      </c>
      <c r="EI35" s="95">
        <v>993</v>
      </c>
      <c r="EJ35" s="95">
        <v>862</v>
      </c>
      <c r="EK35" s="86">
        <f>EM35+EO35+EQ35+ES35+EY35+FA35+FC35+FE35+FG35</f>
        <v>-856</v>
      </c>
      <c r="EL35" s="86">
        <f aca="true" t="shared" si="113" ref="EK35:EL43">EN35+EP35+ER35+ET35+EZ35+FB35+FD35+FF35+FH35</f>
        <v>16287</v>
      </c>
      <c r="EM35" s="118">
        <v>0</v>
      </c>
      <c r="EN35" s="118">
        <v>0</v>
      </c>
      <c r="EO35" s="86">
        <f aca="true" t="shared" si="114" ref="EO35:EO69">SUM(EO36:EO71)</f>
        <v>0</v>
      </c>
      <c r="EP35" s="86">
        <f aca="true" t="shared" si="115" ref="EP35:EP69">SUM(EP36:EP71)</f>
        <v>0</v>
      </c>
      <c r="EQ35" s="86">
        <v>-856</v>
      </c>
      <c r="ER35" s="95">
        <v>16287</v>
      </c>
      <c r="ES35" s="86">
        <v>0</v>
      </c>
      <c r="ET35" s="86">
        <v>0</v>
      </c>
      <c r="EU35" s="86">
        <v>0</v>
      </c>
      <c r="EV35" s="86">
        <v>0</v>
      </c>
      <c r="EW35" s="90">
        <v>0</v>
      </c>
      <c r="EX35" s="90">
        <v>0</v>
      </c>
      <c r="EY35" s="90">
        <v>0</v>
      </c>
      <c r="EZ35" s="90">
        <v>0</v>
      </c>
      <c r="FA35" s="90">
        <v>0</v>
      </c>
      <c r="FB35" s="90">
        <v>0</v>
      </c>
      <c r="FC35" s="90">
        <v>0</v>
      </c>
      <c r="FD35" s="90">
        <v>0</v>
      </c>
      <c r="FE35" s="90">
        <v>0</v>
      </c>
      <c r="FF35" s="90">
        <v>0</v>
      </c>
      <c r="FG35" s="90">
        <v>0</v>
      </c>
      <c r="FH35" s="90">
        <v>0</v>
      </c>
      <c r="FI35" s="95">
        <f aca="true" t="shared" si="116" ref="FI35:FI42">FK35+GK35</f>
        <v>897939</v>
      </c>
      <c r="FJ35" s="95">
        <f t="shared" si="60"/>
        <v>787051</v>
      </c>
      <c r="FK35" s="95">
        <f t="shared" si="88"/>
        <v>897939</v>
      </c>
      <c r="FL35" s="95">
        <f t="shared" si="89"/>
        <v>787051</v>
      </c>
      <c r="FM35" s="95">
        <v>769254</v>
      </c>
      <c r="FN35" s="95">
        <v>669254</v>
      </c>
      <c r="FO35" s="90">
        <v>0</v>
      </c>
      <c r="FP35" s="90">
        <v>0</v>
      </c>
      <c r="FQ35" s="95">
        <v>7421</v>
      </c>
      <c r="FR35" s="95">
        <v>7421</v>
      </c>
      <c r="FS35" s="90">
        <v>0</v>
      </c>
      <c r="FT35" s="90">
        <v>0</v>
      </c>
      <c r="FU35" s="90">
        <v>0</v>
      </c>
      <c r="FV35" s="90">
        <v>0</v>
      </c>
      <c r="FW35" s="90">
        <v>0</v>
      </c>
      <c r="FX35" s="90">
        <v>0</v>
      </c>
      <c r="FY35" s="95">
        <v>58106</v>
      </c>
      <c r="FZ35" s="95">
        <v>58106</v>
      </c>
      <c r="GA35" s="95">
        <v>8273</v>
      </c>
      <c r="GB35" s="95">
        <v>8273</v>
      </c>
      <c r="GC35" s="90">
        <v>0</v>
      </c>
      <c r="GD35" s="90">
        <v>0</v>
      </c>
      <c r="GE35" s="95">
        <v>54885</v>
      </c>
      <c r="GF35" s="95">
        <v>43997</v>
      </c>
      <c r="GG35" s="90">
        <v>0</v>
      </c>
      <c r="GH35" s="90">
        <v>0</v>
      </c>
      <c r="GI35" s="90">
        <v>0</v>
      </c>
      <c r="GJ35" s="90">
        <v>0</v>
      </c>
      <c r="GK35" s="86">
        <f>GM35+GO35</f>
        <v>0</v>
      </c>
      <c r="GL35" s="86">
        <f>GN35+GP35</f>
        <v>0</v>
      </c>
      <c r="GM35" s="86">
        <f aca="true" t="shared" si="117" ref="GM35:GP36">GO35+GQ35</f>
        <v>0</v>
      </c>
      <c r="GN35" s="86">
        <f t="shared" si="117"/>
        <v>0</v>
      </c>
      <c r="GO35" s="86">
        <f t="shared" si="117"/>
        <v>0</v>
      </c>
      <c r="GP35" s="86">
        <f t="shared" si="117"/>
        <v>0</v>
      </c>
      <c r="GQ35" s="90">
        <v>0</v>
      </c>
      <c r="GR35" s="90">
        <v>0</v>
      </c>
      <c r="GS35" s="90">
        <v>0</v>
      </c>
      <c r="GT35" s="90">
        <v>0</v>
      </c>
      <c r="GU35" s="90">
        <v>0</v>
      </c>
      <c r="GV35" s="90">
        <v>0</v>
      </c>
      <c r="GW35" s="90">
        <v>0</v>
      </c>
      <c r="GX35" s="90">
        <v>0</v>
      </c>
      <c r="GY35" s="90">
        <v>0</v>
      </c>
      <c r="GZ35" s="90">
        <v>0</v>
      </c>
      <c r="HA35" s="90">
        <v>0</v>
      </c>
      <c r="HB35" s="90">
        <v>0</v>
      </c>
      <c r="HC35" s="78">
        <f t="shared" si="21"/>
        <v>0</v>
      </c>
      <c r="HD35" s="78">
        <f t="shared" si="22"/>
        <v>0</v>
      </c>
      <c r="HE35" s="47"/>
      <c r="HF35" s="19"/>
      <c r="HG35" s="19"/>
      <c r="HH35" s="13">
        <f aca="true" t="shared" si="118" ref="HH35:HI43">C35-DE35</f>
        <v>0</v>
      </c>
      <c r="HI35" s="13">
        <f t="shared" si="118"/>
        <v>0</v>
      </c>
      <c r="HJ35" s="6"/>
      <c r="HK35" s="6"/>
      <c r="HL35" s="6"/>
    </row>
    <row r="36" spans="1:220" s="7" customFormat="1" ht="17.25" customHeight="1">
      <c r="A36" s="99">
        <v>19</v>
      </c>
      <c r="B36" s="100" t="s">
        <v>200</v>
      </c>
      <c r="C36" s="90">
        <f t="shared" si="103"/>
        <v>299712</v>
      </c>
      <c r="D36" s="90">
        <f t="shared" si="85"/>
        <v>299479</v>
      </c>
      <c r="E36" s="90">
        <f t="shared" si="104"/>
        <v>235544</v>
      </c>
      <c r="F36" s="90">
        <f t="shared" si="26"/>
        <v>227296</v>
      </c>
      <c r="G36" s="90">
        <f t="shared" si="75"/>
        <v>233158</v>
      </c>
      <c r="H36" s="90">
        <f t="shared" si="76"/>
        <v>225569</v>
      </c>
      <c r="I36" s="95">
        <v>2191</v>
      </c>
      <c r="J36" s="95">
        <v>1613</v>
      </c>
      <c r="K36" s="95">
        <v>230967</v>
      </c>
      <c r="L36" s="95">
        <v>223956</v>
      </c>
      <c r="M36" s="90">
        <f t="shared" si="105"/>
        <v>0</v>
      </c>
      <c r="N36" s="90">
        <f t="shared" si="91"/>
        <v>0</v>
      </c>
      <c r="O36" s="86">
        <v>0</v>
      </c>
      <c r="P36" s="90">
        <v>0</v>
      </c>
      <c r="Q36" s="90">
        <v>0</v>
      </c>
      <c r="R36" s="86">
        <f t="shared" si="106"/>
        <v>0</v>
      </c>
      <c r="S36" s="90">
        <f t="shared" si="92"/>
        <v>2263</v>
      </c>
      <c r="T36" s="90">
        <f t="shared" si="93"/>
        <v>1704</v>
      </c>
      <c r="U36" s="95">
        <v>267</v>
      </c>
      <c r="V36" s="95">
        <v>318</v>
      </c>
      <c r="W36" s="95">
        <v>1296</v>
      </c>
      <c r="X36" s="95">
        <v>1283</v>
      </c>
      <c r="Y36" s="86">
        <f t="shared" si="107"/>
        <v>0</v>
      </c>
      <c r="Z36" s="90">
        <v>0</v>
      </c>
      <c r="AA36" s="90">
        <v>0</v>
      </c>
      <c r="AB36" s="90">
        <v>0</v>
      </c>
      <c r="AC36" s="95">
        <v>700</v>
      </c>
      <c r="AD36" s="95">
        <v>103</v>
      </c>
      <c r="AE36" s="90"/>
      <c r="AF36" s="90"/>
      <c r="AG36" s="90">
        <f t="shared" si="32"/>
        <v>0</v>
      </c>
      <c r="AH36" s="90">
        <f t="shared" si="33"/>
        <v>0</v>
      </c>
      <c r="AI36" s="95"/>
      <c r="AJ36" s="95"/>
      <c r="AK36" s="90">
        <v>0</v>
      </c>
      <c r="AL36" s="90">
        <v>0</v>
      </c>
      <c r="AM36" s="90">
        <f t="shared" si="34"/>
        <v>123</v>
      </c>
      <c r="AN36" s="90">
        <f t="shared" si="35"/>
        <v>23</v>
      </c>
      <c r="AO36" s="90">
        <v>0</v>
      </c>
      <c r="AP36" s="95"/>
      <c r="AQ36" s="90">
        <v>0</v>
      </c>
      <c r="AR36" s="90">
        <v>0</v>
      </c>
      <c r="AS36" s="95">
        <v>103</v>
      </c>
      <c r="AT36" s="95">
        <v>13</v>
      </c>
      <c r="AU36" s="95">
        <v>20</v>
      </c>
      <c r="AV36" s="95">
        <v>10</v>
      </c>
      <c r="AW36" s="90">
        <f t="shared" si="108"/>
        <v>64168</v>
      </c>
      <c r="AX36" s="90">
        <f t="shared" si="109"/>
        <v>72183</v>
      </c>
      <c r="AY36" s="90">
        <f t="shared" si="77"/>
        <v>27223</v>
      </c>
      <c r="AZ36" s="90">
        <f t="shared" si="37"/>
        <v>34968</v>
      </c>
      <c r="BA36" s="90">
        <v>0</v>
      </c>
      <c r="BB36" s="90">
        <v>0</v>
      </c>
      <c r="BC36" s="90">
        <v>0</v>
      </c>
      <c r="BD36" s="90">
        <v>0</v>
      </c>
      <c r="BE36" s="90">
        <v>0</v>
      </c>
      <c r="BF36" s="90">
        <v>0</v>
      </c>
      <c r="BG36" s="95">
        <v>34668</v>
      </c>
      <c r="BH36" s="95">
        <v>34968</v>
      </c>
      <c r="BI36" s="90">
        <v>-7445</v>
      </c>
      <c r="BJ36" s="90">
        <f t="shared" si="110"/>
        <v>0</v>
      </c>
      <c r="BK36" s="101">
        <f aca="true" t="shared" si="119" ref="BK36:BL42">BM36+BS36+BY36+CE36</f>
        <v>36945</v>
      </c>
      <c r="BL36" s="95">
        <f t="shared" si="119"/>
        <v>37215</v>
      </c>
      <c r="BM36" s="95">
        <f t="shared" si="39"/>
        <v>3204</v>
      </c>
      <c r="BN36" s="95">
        <f t="shared" si="40"/>
        <v>3474</v>
      </c>
      <c r="BO36" s="95">
        <v>3955</v>
      </c>
      <c r="BP36" s="95">
        <v>4109</v>
      </c>
      <c r="BQ36" s="90">
        <v>-751</v>
      </c>
      <c r="BR36" s="90">
        <v>-635</v>
      </c>
      <c r="BS36" s="90">
        <f t="shared" si="41"/>
        <v>0</v>
      </c>
      <c r="BT36" s="90">
        <f t="shared" si="42"/>
        <v>0</v>
      </c>
      <c r="BU36" s="90">
        <v>0</v>
      </c>
      <c r="BV36" s="90">
        <v>0</v>
      </c>
      <c r="BW36" s="90">
        <v>0</v>
      </c>
      <c r="BX36" s="90">
        <v>0</v>
      </c>
      <c r="BY36" s="95">
        <f t="shared" si="43"/>
        <v>33741</v>
      </c>
      <c r="BZ36" s="95">
        <f t="shared" si="44"/>
        <v>33741</v>
      </c>
      <c r="CA36" s="95">
        <v>33741</v>
      </c>
      <c r="CB36" s="95">
        <v>33760</v>
      </c>
      <c r="CC36" s="86">
        <v>0</v>
      </c>
      <c r="CD36" s="86">
        <v>-19</v>
      </c>
      <c r="CE36" s="86">
        <v>0</v>
      </c>
      <c r="CF36" s="86">
        <v>0</v>
      </c>
      <c r="CG36" s="86">
        <f t="shared" si="97"/>
        <v>0</v>
      </c>
      <c r="CH36" s="86">
        <f t="shared" si="8"/>
        <v>0</v>
      </c>
      <c r="CI36" s="86">
        <v>0</v>
      </c>
      <c r="CJ36" s="86">
        <v>0</v>
      </c>
      <c r="CK36" s="86">
        <v>0</v>
      </c>
      <c r="CL36" s="86">
        <v>0</v>
      </c>
      <c r="CM36" s="95">
        <f t="shared" si="46"/>
        <v>0</v>
      </c>
      <c r="CN36" s="90">
        <f t="shared" si="47"/>
        <v>0</v>
      </c>
      <c r="CO36" s="90">
        <v>0</v>
      </c>
      <c r="CP36" s="90">
        <v>0</v>
      </c>
      <c r="CQ36" s="90">
        <v>0</v>
      </c>
      <c r="CR36" s="90">
        <v>0</v>
      </c>
      <c r="CS36" s="90">
        <v>0</v>
      </c>
      <c r="CT36" s="90">
        <v>0</v>
      </c>
      <c r="CU36" s="90">
        <v>0</v>
      </c>
      <c r="CV36" s="90">
        <v>0</v>
      </c>
      <c r="CW36" s="86">
        <f t="shared" si="49"/>
        <v>0</v>
      </c>
      <c r="CX36" s="86">
        <f t="shared" si="50"/>
        <v>0</v>
      </c>
      <c r="CY36" s="86">
        <v>0</v>
      </c>
      <c r="CZ36" s="86">
        <v>0</v>
      </c>
      <c r="DA36" s="86">
        <v>0</v>
      </c>
      <c r="DB36" s="86">
        <v>0</v>
      </c>
      <c r="DC36" s="86">
        <v>0</v>
      </c>
      <c r="DD36" s="86">
        <v>0</v>
      </c>
      <c r="DE36" s="95">
        <f t="shared" si="52"/>
        <v>299712</v>
      </c>
      <c r="DF36" s="95">
        <f t="shared" si="53"/>
        <v>299479</v>
      </c>
      <c r="DG36" s="95">
        <f t="shared" si="54"/>
        <v>22001</v>
      </c>
      <c r="DH36" s="95">
        <f t="shared" si="55"/>
        <v>22534</v>
      </c>
      <c r="DI36" s="95">
        <f t="shared" si="86"/>
        <v>22001</v>
      </c>
      <c r="DJ36" s="95">
        <f t="shared" si="87"/>
        <v>22534</v>
      </c>
      <c r="DK36" s="95"/>
      <c r="DL36" s="95"/>
      <c r="DM36" s="86">
        <v>0</v>
      </c>
      <c r="DN36" s="86">
        <v>0</v>
      </c>
      <c r="DO36" s="86">
        <v>0</v>
      </c>
      <c r="DP36" s="86">
        <v>0</v>
      </c>
      <c r="DQ36" s="95">
        <v>216</v>
      </c>
      <c r="DR36" s="95"/>
      <c r="DS36" s="95">
        <v>142</v>
      </c>
      <c r="DT36" s="95">
        <v>142</v>
      </c>
      <c r="DU36" s="95">
        <v>46</v>
      </c>
      <c r="DV36" s="95">
        <v>642</v>
      </c>
      <c r="DW36" s="95">
        <v>1406</v>
      </c>
      <c r="DX36" s="95">
        <v>1870</v>
      </c>
      <c r="DY36" s="90">
        <v>0</v>
      </c>
      <c r="DZ36" s="90">
        <v>0</v>
      </c>
      <c r="EA36" s="85">
        <f t="shared" si="14"/>
        <v>0</v>
      </c>
      <c r="EB36" s="85">
        <f t="shared" si="15"/>
        <v>0</v>
      </c>
      <c r="EC36" s="85">
        <f t="shared" si="111"/>
        <v>0</v>
      </c>
      <c r="ED36" s="85">
        <f t="shared" si="112"/>
        <v>0</v>
      </c>
      <c r="EE36" s="95">
        <v>20090</v>
      </c>
      <c r="EF36" s="95">
        <v>19537</v>
      </c>
      <c r="EG36" s="86">
        <v>0</v>
      </c>
      <c r="EH36" s="86">
        <v>0</v>
      </c>
      <c r="EI36" s="95">
        <v>101</v>
      </c>
      <c r="EJ36" s="95">
        <v>343</v>
      </c>
      <c r="EK36" s="95">
        <f>EM36+EO36+EQ36+ES36+EY36+FA36+FC36+FE36+FG36</f>
        <v>0</v>
      </c>
      <c r="EL36" s="86">
        <f t="shared" si="113"/>
        <v>0</v>
      </c>
      <c r="EM36" s="118">
        <v>0</v>
      </c>
      <c r="EN36" s="118">
        <v>0</v>
      </c>
      <c r="EO36" s="86">
        <f t="shared" si="114"/>
        <v>0</v>
      </c>
      <c r="EP36" s="86">
        <f t="shared" si="115"/>
        <v>0</v>
      </c>
      <c r="EQ36" s="95"/>
      <c r="ER36" s="95"/>
      <c r="ES36" s="86">
        <v>0</v>
      </c>
      <c r="ET36" s="86">
        <v>0</v>
      </c>
      <c r="EU36" s="86">
        <v>0</v>
      </c>
      <c r="EV36" s="86">
        <v>0</v>
      </c>
      <c r="EW36" s="90">
        <v>0</v>
      </c>
      <c r="EX36" s="90">
        <v>0</v>
      </c>
      <c r="EY36" s="90">
        <v>0</v>
      </c>
      <c r="EZ36" s="90">
        <v>0</v>
      </c>
      <c r="FA36" s="90">
        <v>0</v>
      </c>
      <c r="FB36" s="90">
        <v>0</v>
      </c>
      <c r="FC36" s="90">
        <v>0</v>
      </c>
      <c r="FD36" s="90">
        <v>0</v>
      </c>
      <c r="FE36" s="90">
        <v>0</v>
      </c>
      <c r="FF36" s="90">
        <v>0</v>
      </c>
      <c r="FG36" s="90">
        <v>0</v>
      </c>
      <c r="FH36" s="90">
        <v>0</v>
      </c>
      <c r="FI36" s="95">
        <f t="shared" si="116"/>
        <v>277711</v>
      </c>
      <c r="FJ36" s="95">
        <f t="shared" si="60"/>
        <v>276945</v>
      </c>
      <c r="FK36" s="95">
        <f t="shared" si="88"/>
        <v>277711</v>
      </c>
      <c r="FL36" s="95">
        <f t="shared" si="89"/>
        <v>276945</v>
      </c>
      <c r="FM36" s="95">
        <v>227903</v>
      </c>
      <c r="FN36" s="95">
        <v>227903</v>
      </c>
      <c r="FO36" s="90">
        <v>0</v>
      </c>
      <c r="FP36" s="90">
        <v>0</v>
      </c>
      <c r="FQ36" s="95">
        <v>4452</v>
      </c>
      <c r="FR36" s="95">
        <v>4452</v>
      </c>
      <c r="FS36" s="90">
        <v>0</v>
      </c>
      <c r="FT36" s="90">
        <v>0</v>
      </c>
      <c r="FU36" s="90">
        <v>0</v>
      </c>
      <c r="FV36" s="90">
        <v>0</v>
      </c>
      <c r="FW36" s="90">
        <v>0</v>
      </c>
      <c r="FX36" s="90">
        <v>0</v>
      </c>
      <c r="FY36" s="95">
        <v>25724</v>
      </c>
      <c r="FZ36" s="95">
        <v>25725</v>
      </c>
      <c r="GA36" s="95">
        <v>5714</v>
      </c>
      <c r="GB36" s="95">
        <v>9384</v>
      </c>
      <c r="GC36" s="90">
        <v>0</v>
      </c>
      <c r="GD36" s="90">
        <v>0</v>
      </c>
      <c r="GE36" s="95">
        <v>13918</v>
      </c>
      <c r="GF36" s="95">
        <v>9481</v>
      </c>
      <c r="GG36" s="90">
        <v>0</v>
      </c>
      <c r="GH36" s="90">
        <v>0</v>
      </c>
      <c r="GI36" s="90">
        <v>0</v>
      </c>
      <c r="GJ36" s="90">
        <v>0</v>
      </c>
      <c r="GK36" s="86">
        <f aca="true" t="shared" si="120" ref="GK36:GL43">GM36+GO36</f>
        <v>0</v>
      </c>
      <c r="GL36" s="86">
        <f t="shared" si="120"/>
        <v>0</v>
      </c>
      <c r="GM36" s="86">
        <f t="shared" si="117"/>
        <v>0</v>
      </c>
      <c r="GN36" s="86">
        <f t="shared" si="117"/>
        <v>0</v>
      </c>
      <c r="GO36" s="86">
        <f t="shared" si="117"/>
        <v>0</v>
      </c>
      <c r="GP36" s="86">
        <f t="shared" si="117"/>
        <v>0</v>
      </c>
      <c r="GQ36" s="90">
        <v>0</v>
      </c>
      <c r="GR36" s="90">
        <v>0</v>
      </c>
      <c r="GS36" s="90">
        <v>0</v>
      </c>
      <c r="GT36" s="90">
        <v>0</v>
      </c>
      <c r="GU36" s="90">
        <v>0</v>
      </c>
      <c r="GV36" s="90">
        <v>0</v>
      </c>
      <c r="GW36" s="90">
        <v>0</v>
      </c>
      <c r="GX36" s="90">
        <v>0</v>
      </c>
      <c r="GY36" s="90">
        <v>0</v>
      </c>
      <c r="GZ36" s="90">
        <v>0</v>
      </c>
      <c r="HA36" s="90">
        <v>0</v>
      </c>
      <c r="HB36" s="90">
        <v>0</v>
      </c>
      <c r="HC36" s="78">
        <f t="shared" si="21"/>
        <v>0</v>
      </c>
      <c r="HD36" s="78">
        <f t="shared" si="22"/>
        <v>0</v>
      </c>
      <c r="HE36" s="47"/>
      <c r="HF36" s="19"/>
      <c r="HG36" s="19"/>
      <c r="HH36" s="13">
        <f t="shared" si="118"/>
        <v>0</v>
      </c>
      <c r="HI36" s="13">
        <f t="shared" si="118"/>
        <v>0</v>
      </c>
      <c r="HJ36" s="6"/>
      <c r="HK36" s="6"/>
      <c r="HL36" s="6"/>
    </row>
    <row r="37" spans="1:220" s="28" customFormat="1" ht="17.25" customHeight="1">
      <c r="A37" s="99">
        <v>20</v>
      </c>
      <c r="B37" s="100" t="s">
        <v>201</v>
      </c>
      <c r="C37" s="90">
        <f t="shared" si="103"/>
        <v>1340088</v>
      </c>
      <c r="D37" s="90">
        <f t="shared" si="85"/>
        <v>2003769</v>
      </c>
      <c r="E37" s="90">
        <f t="shared" si="104"/>
        <v>946128</v>
      </c>
      <c r="F37" s="90">
        <f t="shared" si="26"/>
        <v>1616664</v>
      </c>
      <c r="G37" s="90">
        <f t="shared" si="75"/>
        <v>93186</v>
      </c>
      <c r="H37" s="90">
        <f t="shared" si="76"/>
        <v>134514</v>
      </c>
      <c r="I37" s="95">
        <v>45410</v>
      </c>
      <c r="J37" s="95">
        <v>30802</v>
      </c>
      <c r="K37" s="95">
        <v>47776</v>
      </c>
      <c r="L37" s="95">
        <v>103712</v>
      </c>
      <c r="M37" s="90">
        <f t="shared" si="105"/>
        <v>0</v>
      </c>
      <c r="N37" s="90">
        <f t="shared" si="91"/>
        <v>3398</v>
      </c>
      <c r="O37" s="86">
        <v>0</v>
      </c>
      <c r="P37" s="95">
        <v>3398</v>
      </c>
      <c r="Q37" s="90">
        <v>0</v>
      </c>
      <c r="R37" s="86">
        <f t="shared" si="106"/>
        <v>0</v>
      </c>
      <c r="S37" s="90">
        <f t="shared" si="92"/>
        <v>210606</v>
      </c>
      <c r="T37" s="90">
        <f t="shared" si="93"/>
        <v>474865</v>
      </c>
      <c r="U37" s="95">
        <v>81011</v>
      </c>
      <c r="V37" s="95">
        <v>355524</v>
      </c>
      <c r="W37" s="95">
        <v>92700</v>
      </c>
      <c r="X37" s="95">
        <v>58859</v>
      </c>
      <c r="Y37" s="86">
        <f t="shared" si="107"/>
        <v>0</v>
      </c>
      <c r="Z37" s="90">
        <v>0</v>
      </c>
      <c r="AA37" s="90">
        <v>0</v>
      </c>
      <c r="AB37" s="90">
        <v>0</v>
      </c>
      <c r="AC37" s="95">
        <v>40141</v>
      </c>
      <c r="AD37" s="95">
        <v>63728</v>
      </c>
      <c r="AE37" s="90">
        <v>-3246</v>
      </c>
      <c r="AF37" s="90">
        <v>-3246</v>
      </c>
      <c r="AG37" s="90">
        <f t="shared" si="32"/>
        <v>408922</v>
      </c>
      <c r="AH37" s="90">
        <f t="shared" si="33"/>
        <v>782828</v>
      </c>
      <c r="AI37" s="95">
        <v>408922</v>
      </c>
      <c r="AJ37" s="95">
        <v>782828</v>
      </c>
      <c r="AK37" s="90">
        <v>0</v>
      </c>
      <c r="AL37" s="90">
        <v>0</v>
      </c>
      <c r="AM37" s="90">
        <f t="shared" si="34"/>
        <v>233414</v>
      </c>
      <c r="AN37" s="90">
        <f t="shared" si="35"/>
        <v>221059</v>
      </c>
      <c r="AO37" s="95">
        <v>1334</v>
      </c>
      <c r="AP37" s="95">
        <v>1596</v>
      </c>
      <c r="AQ37" s="90">
        <v>0</v>
      </c>
      <c r="AR37" s="90">
        <v>0</v>
      </c>
      <c r="AS37" s="95">
        <v>2398</v>
      </c>
      <c r="AT37" s="95">
        <v>518</v>
      </c>
      <c r="AU37" s="95">
        <v>229682</v>
      </c>
      <c r="AV37" s="95">
        <v>218945</v>
      </c>
      <c r="AW37" s="90">
        <f t="shared" si="108"/>
        <v>393960</v>
      </c>
      <c r="AX37" s="90">
        <f t="shared" si="109"/>
        <v>387105</v>
      </c>
      <c r="AY37" s="90">
        <f t="shared" si="77"/>
        <v>0</v>
      </c>
      <c r="AZ37" s="90">
        <f t="shared" si="37"/>
        <v>0</v>
      </c>
      <c r="BA37" s="90">
        <v>0</v>
      </c>
      <c r="BB37" s="90">
        <v>0</v>
      </c>
      <c r="BC37" s="90">
        <v>0</v>
      </c>
      <c r="BD37" s="90">
        <v>0</v>
      </c>
      <c r="BE37" s="90">
        <v>0</v>
      </c>
      <c r="BF37" s="90">
        <v>0</v>
      </c>
      <c r="BG37" s="90">
        <v>0</v>
      </c>
      <c r="BH37" s="90">
        <v>0</v>
      </c>
      <c r="BI37" s="90">
        <v>0</v>
      </c>
      <c r="BJ37" s="90">
        <f t="shared" si="110"/>
        <v>0</v>
      </c>
      <c r="BK37" s="101">
        <f t="shared" si="119"/>
        <v>242699</v>
      </c>
      <c r="BL37" s="95">
        <f t="shared" si="119"/>
        <v>231848</v>
      </c>
      <c r="BM37" s="95">
        <f t="shared" si="39"/>
        <v>47550</v>
      </c>
      <c r="BN37" s="95">
        <f t="shared" si="40"/>
        <v>53172</v>
      </c>
      <c r="BO37" s="95">
        <v>103347</v>
      </c>
      <c r="BP37" s="95">
        <v>102905</v>
      </c>
      <c r="BQ37" s="90">
        <v>-55797</v>
      </c>
      <c r="BR37" s="90">
        <v>-49733</v>
      </c>
      <c r="BS37" s="90">
        <f t="shared" si="41"/>
        <v>0</v>
      </c>
      <c r="BT37" s="90">
        <f t="shared" si="42"/>
        <v>0</v>
      </c>
      <c r="BU37" s="90">
        <v>0</v>
      </c>
      <c r="BV37" s="90">
        <v>0</v>
      </c>
      <c r="BW37" s="90">
        <v>0</v>
      </c>
      <c r="BX37" s="90">
        <v>0</v>
      </c>
      <c r="BY37" s="95">
        <f t="shared" si="43"/>
        <v>71</v>
      </c>
      <c r="BZ37" s="95">
        <f t="shared" si="44"/>
        <v>0</v>
      </c>
      <c r="CA37" s="86">
        <v>610</v>
      </c>
      <c r="CB37" s="86">
        <v>0</v>
      </c>
      <c r="CC37" s="86">
        <v>-539</v>
      </c>
      <c r="CD37" s="86">
        <v>0</v>
      </c>
      <c r="CE37" s="95">
        <v>195078</v>
      </c>
      <c r="CF37" s="95">
        <v>178676</v>
      </c>
      <c r="CG37" s="86">
        <f t="shared" si="97"/>
        <v>0</v>
      </c>
      <c r="CH37" s="86">
        <f t="shared" si="8"/>
        <v>0</v>
      </c>
      <c r="CI37" s="86">
        <v>0</v>
      </c>
      <c r="CJ37" s="86">
        <v>0</v>
      </c>
      <c r="CK37" s="86">
        <v>0</v>
      </c>
      <c r="CL37" s="86">
        <v>0</v>
      </c>
      <c r="CM37" s="95">
        <f t="shared" si="46"/>
        <v>134280</v>
      </c>
      <c r="CN37" s="95">
        <f t="shared" si="47"/>
        <v>136439</v>
      </c>
      <c r="CO37" s="90">
        <v>0</v>
      </c>
      <c r="CP37" s="90">
        <v>0</v>
      </c>
      <c r="CQ37" s="95">
        <v>110555</v>
      </c>
      <c r="CR37" s="95">
        <v>104705</v>
      </c>
      <c r="CS37" s="95">
        <v>36008</v>
      </c>
      <c r="CT37" s="95">
        <v>36008</v>
      </c>
      <c r="CU37" s="90">
        <v>-12283</v>
      </c>
      <c r="CV37" s="90">
        <v>-4274</v>
      </c>
      <c r="CW37" s="95">
        <f t="shared" si="49"/>
        <v>16981</v>
      </c>
      <c r="CX37" s="95">
        <f t="shared" si="50"/>
        <v>18818</v>
      </c>
      <c r="CY37" s="95">
        <v>14475</v>
      </c>
      <c r="CZ37" s="95">
        <v>16312</v>
      </c>
      <c r="DA37" s="95">
        <v>2174</v>
      </c>
      <c r="DB37" s="95">
        <v>2174</v>
      </c>
      <c r="DC37" s="95">
        <v>332</v>
      </c>
      <c r="DD37" s="95">
        <v>332</v>
      </c>
      <c r="DE37" s="95">
        <f t="shared" si="52"/>
        <v>1340088</v>
      </c>
      <c r="DF37" s="95">
        <f t="shared" si="53"/>
        <v>2003769</v>
      </c>
      <c r="DG37" s="95">
        <f t="shared" si="54"/>
        <v>826992</v>
      </c>
      <c r="DH37" s="95">
        <f t="shared" si="55"/>
        <v>1510136</v>
      </c>
      <c r="DI37" s="95">
        <f t="shared" si="86"/>
        <v>547644</v>
      </c>
      <c r="DJ37" s="95">
        <f t="shared" si="87"/>
        <v>579451</v>
      </c>
      <c r="DK37" s="95">
        <v>600</v>
      </c>
      <c r="DL37" s="95">
        <v>0</v>
      </c>
      <c r="DM37" s="86">
        <v>0</v>
      </c>
      <c r="DN37" s="86">
        <v>0</v>
      </c>
      <c r="DO37" s="86">
        <v>0</v>
      </c>
      <c r="DP37" s="86">
        <v>0</v>
      </c>
      <c r="DQ37" s="95">
        <v>403801</v>
      </c>
      <c r="DR37" s="95">
        <v>403676</v>
      </c>
      <c r="DS37" s="95">
        <v>872</v>
      </c>
      <c r="DT37" s="95">
        <v>2226</v>
      </c>
      <c r="DU37" s="95">
        <v>17611</v>
      </c>
      <c r="DV37" s="95">
        <v>41738</v>
      </c>
      <c r="DW37" s="95">
        <v>24349</v>
      </c>
      <c r="DX37" s="95">
        <v>21114</v>
      </c>
      <c r="DY37" s="95">
        <v>54791</v>
      </c>
      <c r="DZ37" s="95">
        <v>53077</v>
      </c>
      <c r="EA37" s="85">
        <f t="shared" si="14"/>
        <v>0</v>
      </c>
      <c r="EB37" s="85">
        <f t="shared" si="15"/>
        <v>0</v>
      </c>
      <c r="EC37" s="85">
        <f t="shared" si="111"/>
        <v>0</v>
      </c>
      <c r="ED37" s="85">
        <f t="shared" si="112"/>
        <v>0</v>
      </c>
      <c r="EE37" s="95">
        <v>41630</v>
      </c>
      <c r="EF37" s="95">
        <v>48514</v>
      </c>
      <c r="EG37" s="86">
        <v>0</v>
      </c>
      <c r="EH37" s="86">
        <v>0</v>
      </c>
      <c r="EI37" s="95">
        <v>3990</v>
      </c>
      <c r="EJ37" s="95">
        <v>9106</v>
      </c>
      <c r="EK37" s="95">
        <f>EM37+EO37+EQ37+ES37+EY37+FA37+FC37+FE37+FG37</f>
        <v>279348</v>
      </c>
      <c r="EL37" s="86">
        <f t="shared" si="113"/>
        <v>930685</v>
      </c>
      <c r="EM37" s="118">
        <v>0</v>
      </c>
      <c r="EN37" s="118">
        <v>0</v>
      </c>
      <c r="EO37" s="86">
        <f t="shared" si="114"/>
        <v>0</v>
      </c>
      <c r="EP37" s="86">
        <f t="shared" si="115"/>
        <v>0</v>
      </c>
      <c r="EQ37" s="95">
        <v>268487</v>
      </c>
      <c r="ER37" s="95">
        <v>918324</v>
      </c>
      <c r="ES37" s="95">
        <v>10761</v>
      </c>
      <c r="ET37" s="95">
        <v>12261</v>
      </c>
      <c r="EU37" s="86">
        <v>0</v>
      </c>
      <c r="EV37" s="86">
        <v>0</v>
      </c>
      <c r="EW37" s="90">
        <v>0</v>
      </c>
      <c r="EX37" s="90">
        <v>0</v>
      </c>
      <c r="EY37" s="90">
        <v>0</v>
      </c>
      <c r="EZ37" s="90">
        <v>0</v>
      </c>
      <c r="FA37" s="90">
        <v>0</v>
      </c>
      <c r="FB37" s="90">
        <v>0</v>
      </c>
      <c r="FC37" s="90">
        <v>0</v>
      </c>
      <c r="FD37" s="90">
        <v>0</v>
      </c>
      <c r="FE37" s="90">
        <v>0</v>
      </c>
      <c r="FF37" s="90">
        <v>0</v>
      </c>
      <c r="FG37" s="95">
        <v>100</v>
      </c>
      <c r="FH37" s="95">
        <v>100</v>
      </c>
      <c r="FI37" s="95">
        <f t="shared" si="116"/>
        <v>513096</v>
      </c>
      <c r="FJ37" s="95">
        <f t="shared" si="60"/>
        <v>493633</v>
      </c>
      <c r="FK37" s="95">
        <f t="shared" si="88"/>
        <v>330155</v>
      </c>
      <c r="FL37" s="95">
        <f t="shared" si="89"/>
        <v>331048</v>
      </c>
      <c r="FM37" s="95">
        <v>284762</v>
      </c>
      <c r="FN37" s="95">
        <v>284762</v>
      </c>
      <c r="FO37" s="90">
        <v>0</v>
      </c>
      <c r="FP37" s="90">
        <v>0</v>
      </c>
      <c r="FQ37" s="90">
        <v>0</v>
      </c>
      <c r="FR37" s="90">
        <v>0</v>
      </c>
      <c r="FS37" s="90">
        <v>0</v>
      </c>
      <c r="FT37" s="90">
        <v>0</v>
      </c>
      <c r="FU37" s="90">
        <v>0</v>
      </c>
      <c r="FV37" s="90">
        <v>0</v>
      </c>
      <c r="FW37" s="90">
        <v>0</v>
      </c>
      <c r="FX37" s="90">
        <v>0</v>
      </c>
      <c r="FY37" s="95">
        <v>34083</v>
      </c>
      <c r="FZ37" s="95">
        <v>27021</v>
      </c>
      <c r="GA37" s="95"/>
      <c r="GB37" s="95"/>
      <c r="GC37" s="90">
        <v>0</v>
      </c>
      <c r="GD37" s="90">
        <v>0</v>
      </c>
      <c r="GE37" s="95">
        <v>11310</v>
      </c>
      <c r="GF37" s="95">
        <v>19265</v>
      </c>
      <c r="GG37" s="90">
        <v>0</v>
      </c>
      <c r="GH37" s="90">
        <v>0</v>
      </c>
      <c r="GI37" s="90">
        <v>0</v>
      </c>
      <c r="GJ37" s="90">
        <v>0</v>
      </c>
      <c r="GK37" s="86">
        <f t="shared" si="120"/>
        <v>182941</v>
      </c>
      <c r="GL37" s="86">
        <f t="shared" si="120"/>
        <v>162585</v>
      </c>
      <c r="GM37" s="95">
        <v>166514</v>
      </c>
      <c r="GN37" s="95">
        <v>146158</v>
      </c>
      <c r="GO37" s="95">
        <v>16427</v>
      </c>
      <c r="GP37" s="95">
        <v>16427</v>
      </c>
      <c r="GQ37" s="90">
        <v>0</v>
      </c>
      <c r="GR37" s="90">
        <v>0</v>
      </c>
      <c r="GS37" s="90">
        <v>0</v>
      </c>
      <c r="GT37" s="90">
        <v>0</v>
      </c>
      <c r="GU37" s="90">
        <v>0</v>
      </c>
      <c r="GV37" s="90">
        <v>0</v>
      </c>
      <c r="GW37" s="90">
        <v>0</v>
      </c>
      <c r="GX37" s="90">
        <v>0</v>
      </c>
      <c r="GY37" s="95">
        <v>321.68</v>
      </c>
      <c r="GZ37" s="95">
        <v>300.3</v>
      </c>
      <c r="HA37" s="90">
        <v>0</v>
      </c>
      <c r="HB37" s="90">
        <v>0</v>
      </c>
      <c r="HC37" s="78">
        <f t="shared" si="21"/>
        <v>0</v>
      </c>
      <c r="HD37" s="78">
        <f t="shared" si="22"/>
        <v>0</v>
      </c>
      <c r="HE37" s="47"/>
      <c r="HH37" s="29">
        <f>C37-DE37</f>
        <v>0</v>
      </c>
      <c r="HI37" s="29">
        <f t="shared" si="118"/>
        <v>0</v>
      </c>
      <c r="HJ37" s="30"/>
      <c r="HK37" s="30"/>
      <c r="HL37" s="30"/>
    </row>
    <row r="38" spans="1:220" s="7" customFormat="1" ht="17.25" customHeight="1">
      <c r="A38" s="99">
        <v>21</v>
      </c>
      <c r="B38" s="100" t="s">
        <v>257</v>
      </c>
      <c r="C38" s="90">
        <f t="shared" si="103"/>
        <v>82360</v>
      </c>
      <c r="D38" s="90">
        <f t="shared" si="85"/>
        <v>89058</v>
      </c>
      <c r="E38" s="90">
        <f t="shared" si="104"/>
        <v>39261</v>
      </c>
      <c r="F38" s="90">
        <f t="shared" si="26"/>
        <v>38294</v>
      </c>
      <c r="G38" s="90">
        <f t="shared" si="75"/>
        <v>2370</v>
      </c>
      <c r="H38" s="90">
        <f t="shared" si="76"/>
        <v>293</v>
      </c>
      <c r="I38" s="95">
        <v>2370</v>
      </c>
      <c r="J38" s="95">
        <v>293</v>
      </c>
      <c r="K38" s="95"/>
      <c r="L38" s="95"/>
      <c r="M38" s="90">
        <f t="shared" si="105"/>
        <v>0</v>
      </c>
      <c r="N38" s="90">
        <f t="shared" si="91"/>
        <v>0</v>
      </c>
      <c r="O38" s="86">
        <v>0</v>
      </c>
      <c r="P38" s="90">
        <v>0</v>
      </c>
      <c r="Q38" s="90">
        <v>0</v>
      </c>
      <c r="R38" s="86">
        <f t="shared" si="106"/>
        <v>0</v>
      </c>
      <c r="S38" s="90">
        <f t="shared" si="92"/>
        <v>18699</v>
      </c>
      <c r="T38" s="90">
        <f t="shared" si="93"/>
        <v>6953</v>
      </c>
      <c r="U38" s="95">
        <v>13712</v>
      </c>
      <c r="V38" s="95">
        <v>3338</v>
      </c>
      <c r="W38" s="95">
        <v>0</v>
      </c>
      <c r="X38" s="95">
        <v>273</v>
      </c>
      <c r="Y38" s="86">
        <f t="shared" si="107"/>
        <v>0</v>
      </c>
      <c r="Z38" s="90">
        <v>0</v>
      </c>
      <c r="AA38" s="90">
        <v>0</v>
      </c>
      <c r="AB38" s="90">
        <v>0</v>
      </c>
      <c r="AC38" s="95">
        <v>4987</v>
      </c>
      <c r="AD38" s="95">
        <v>3342</v>
      </c>
      <c r="AE38" s="90"/>
      <c r="AF38" s="90"/>
      <c r="AG38" s="90">
        <f t="shared" si="32"/>
        <v>18070</v>
      </c>
      <c r="AH38" s="90">
        <f t="shared" si="33"/>
        <v>29663</v>
      </c>
      <c r="AI38" s="95">
        <v>18070</v>
      </c>
      <c r="AJ38" s="95">
        <v>29663</v>
      </c>
      <c r="AK38" s="90">
        <v>0</v>
      </c>
      <c r="AL38" s="90">
        <v>0</v>
      </c>
      <c r="AM38" s="90">
        <f t="shared" si="34"/>
        <v>122</v>
      </c>
      <c r="AN38" s="90">
        <f t="shared" si="35"/>
        <v>1385</v>
      </c>
      <c r="AO38" s="95">
        <v>13</v>
      </c>
      <c r="AP38" s="95">
        <v>110</v>
      </c>
      <c r="AQ38" s="90">
        <v>0</v>
      </c>
      <c r="AR38" s="95">
        <v>212</v>
      </c>
      <c r="AS38" s="95">
        <v>53</v>
      </c>
      <c r="AT38" s="95">
        <v>1063</v>
      </c>
      <c r="AU38" s="95">
        <v>56</v>
      </c>
      <c r="AV38" s="90">
        <v>0</v>
      </c>
      <c r="AW38" s="90">
        <f t="shared" si="108"/>
        <v>43099</v>
      </c>
      <c r="AX38" s="90">
        <f t="shared" si="109"/>
        <v>50764</v>
      </c>
      <c r="AY38" s="90">
        <f t="shared" si="77"/>
        <v>0</v>
      </c>
      <c r="AZ38" s="90">
        <f t="shared" si="37"/>
        <v>0</v>
      </c>
      <c r="BA38" s="90">
        <v>0</v>
      </c>
      <c r="BB38" s="90">
        <v>0</v>
      </c>
      <c r="BC38" s="90">
        <v>0</v>
      </c>
      <c r="BD38" s="90">
        <v>0</v>
      </c>
      <c r="BE38" s="90">
        <v>0</v>
      </c>
      <c r="BF38" s="90">
        <v>0</v>
      </c>
      <c r="BG38" s="90">
        <v>0</v>
      </c>
      <c r="BH38" s="90">
        <v>0</v>
      </c>
      <c r="BI38" s="90">
        <v>0</v>
      </c>
      <c r="BJ38" s="90">
        <f t="shared" si="110"/>
        <v>0</v>
      </c>
      <c r="BK38" s="101">
        <f t="shared" si="119"/>
        <v>41936</v>
      </c>
      <c r="BL38" s="95">
        <f t="shared" si="119"/>
        <v>49601</v>
      </c>
      <c r="BM38" s="95">
        <f t="shared" si="39"/>
        <v>41936</v>
      </c>
      <c r="BN38" s="95">
        <f t="shared" si="40"/>
        <v>46273</v>
      </c>
      <c r="BO38" s="95">
        <v>101520</v>
      </c>
      <c r="BP38" s="95">
        <v>100384</v>
      </c>
      <c r="BQ38" s="90">
        <v>-59584</v>
      </c>
      <c r="BR38" s="90">
        <v>-54111</v>
      </c>
      <c r="BS38" s="90">
        <f t="shared" si="41"/>
        <v>0</v>
      </c>
      <c r="BT38" s="90">
        <f t="shared" si="42"/>
        <v>0</v>
      </c>
      <c r="BU38" s="90">
        <v>0</v>
      </c>
      <c r="BV38" s="90">
        <v>0</v>
      </c>
      <c r="BW38" s="90">
        <v>0</v>
      </c>
      <c r="BX38" s="90">
        <v>0</v>
      </c>
      <c r="BY38" s="95">
        <f t="shared" si="43"/>
        <v>0</v>
      </c>
      <c r="BZ38" s="95">
        <f t="shared" si="44"/>
        <v>0</v>
      </c>
      <c r="CA38" s="95"/>
      <c r="CB38" s="86">
        <v>0</v>
      </c>
      <c r="CC38" s="86">
        <v>0</v>
      </c>
      <c r="CD38" s="86">
        <v>0</v>
      </c>
      <c r="CE38" s="86">
        <v>0</v>
      </c>
      <c r="CF38" s="95">
        <v>3328</v>
      </c>
      <c r="CG38" s="86">
        <f t="shared" si="97"/>
        <v>0</v>
      </c>
      <c r="CH38" s="86">
        <f t="shared" si="8"/>
        <v>0</v>
      </c>
      <c r="CI38" s="86">
        <v>0</v>
      </c>
      <c r="CJ38" s="86">
        <v>0</v>
      </c>
      <c r="CK38" s="86">
        <v>0</v>
      </c>
      <c r="CL38" s="86">
        <v>0</v>
      </c>
      <c r="CM38" s="95">
        <f t="shared" si="46"/>
        <v>1000</v>
      </c>
      <c r="CN38" s="95">
        <f t="shared" si="47"/>
        <v>1000</v>
      </c>
      <c r="CO38" s="95">
        <v>1000</v>
      </c>
      <c r="CP38" s="95">
        <v>1000</v>
      </c>
      <c r="CQ38" s="95"/>
      <c r="CR38" s="90">
        <v>0</v>
      </c>
      <c r="CS38" s="90">
        <v>0</v>
      </c>
      <c r="CT38" s="90">
        <v>0</v>
      </c>
      <c r="CU38" s="90">
        <v>0</v>
      </c>
      <c r="CV38" s="90">
        <v>0</v>
      </c>
      <c r="CW38" s="95">
        <f t="shared" si="49"/>
        <v>163</v>
      </c>
      <c r="CX38" s="95">
        <f t="shared" si="50"/>
        <v>163</v>
      </c>
      <c r="CY38" s="95">
        <v>163</v>
      </c>
      <c r="CZ38" s="95">
        <v>163</v>
      </c>
      <c r="DA38" s="86">
        <v>0</v>
      </c>
      <c r="DB38" s="95"/>
      <c r="DC38" s="86">
        <v>0</v>
      </c>
      <c r="DD38" s="86">
        <v>0</v>
      </c>
      <c r="DE38" s="95">
        <f t="shared" si="52"/>
        <v>82360</v>
      </c>
      <c r="DF38" s="95">
        <f t="shared" si="53"/>
        <v>89058</v>
      </c>
      <c r="DG38" s="95">
        <f t="shared" si="54"/>
        <v>35841</v>
      </c>
      <c r="DH38" s="95">
        <f t="shared" si="55"/>
        <v>45306</v>
      </c>
      <c r="DI38" s="95">
        <f t="shared" si="86"/>
        <v>30789</v>
      </c>
      <c r="DJ38" s="95">
        <f t="shared" si="87"/>
        <v>28624</v>
      </c>
      <c r="DK38" s="95">
        <v>21953</v>
      </c>
      <c r="DL38" s="95">
        <v>14976</v>
      </c>
      <c r="DM38" s="86">
        <v>0</v>
      </c>
      <c r="DN38" s="86">
        <v>0</v>
      </c>
      <c r="DO38" s="86">
        <v>0</v>
      </c>
      <c r="DP38" s="86">
        <v>0</v>
      </c>
      <c r="DQ38" s="95">
        <v>2070</v>
      </c>
      <c r="DR38" s="95">
        <v>4901</v>
      </c>
      <c r="DS38" s="95">
        <v>0</v>
      </c>
      <c r="DT38" s="95">
        <v>1177</v>
      </c>
      <c r="DU38" s="95">
        <v>6200</v>
      </c>
      <c r="DV38" s="95">
        <v>7069</v>
      </c>
      <c r="DW38" s="95">
        <v>243</v>
      </c>
      <c r="DX38" s="95"/>
      <c r="DY38" s="95">
        <v>114</v>
      </c>
      <c r="DZ38" s="95">
        <v>75</v>
      </c>
      <c r="EA38" s="85">
        <f t="shared" si="14"/>
        <v>0</v>
      </c>
      <c r="EB38" s="85">
        <f t="shared" si="15"/>
        <v>0</v>
      </c>
      <c r="EC38" s="85">
        <f t="shared" si="111"/>
        <v>0</v>
      </c>
      <c r="ED38" s="85">
        <f t="shared" si="112"/>
        <v>0</v>
      </c>
      <c r="EE38" s="95">
        <v>452</v>
      </c>
      <c r="EF38" s="95">
        <v>0</v>
      </c>
      <c r="EG38" s="86">
        <v>0</v>
      </c>
      <c r="EH38" s="86">
        <v>0</v>
      </c>
      <c r="EI38" s="86">
        <v>-243</v>
      </c>
      <c r="EJ38" s="95">
        <v>426</v>
      </c>
      <c r="EK38" s="95">
        <f t="shared" si="113"/>
        <v>5052</v>
      </c>
      <c r="EL38" s="86">
        <f t="shared" si="113"/>
        <v>16682</v>
      </c>
      <c r="EM38" s="118">
        <v>0</v>
      </c>
      <c r="EN38" s="118">
        <v>0</v>
      </c>
      <c r="EO38" s="86">
        <f t="shared" si="114"/>
        <v>0</v>
      </c>
      <c r="EP38" s="86">
        <f t="shared" si="115"/>
        <v>0</v>
      </c>
      <c r="EQ38" s="95">
        <v>5052</v>
      </c>
      <c r="ER38" s="95">
        <v>5102</v>
      </c>
      <c r="ES38" s="95"/>
      <c r="ET38" s="95">
        <v>11500</v>
      </c>
      <c r="EU38" s="86">
        <v>0</v>
      </c>
      <c r="EV38" s="86">
        <v>0</v>
      </c>
      <c r="EW38" s="90">
        <v>0</v>
      </c>
      <c r="EX38" s="90">
        <v>0</v>
      </c>
      <c r="EY38" s="90">
        <v>0</v>
      </c>
      <c r="EZ38" s="90">
        <v>0</v>
      </c>
      <c r="FA38" s="90">
        <v>0</v>
      </c>
      <c r="FB38" s="90">
        <v>0</v>
      </c>
      <c r="FC38" s="90">
        <v>0</v>
      </c>
      <c r="FD38" s="90">
        <v>0</v>
      </c>
      <c r="FE38" s="90">
        <v>0</v>
      </c>
      <c r="FF38" s="95">
        <v>80</v>
      </c>
      <c r="FG38" s="95"/>
      <c r="FH38" s="95"/>
      <c r="FI38" s="95">
        <f t="shared" si="116"/>
        <v>46519</v>
      </c>
      <c r="FJ38" s="95">
        <f t="shared" si="60"/>
        <v>43752</v>
      </c>
      <c r="FK38" s="95">
        <f t="shared" si="88"/>
        <v>46519</v>
      </c>
      <c r="FL38" s="95">
        <f t="shared" si="89"/>
        <v>43752</v>
      </c>
      <c r="FM38" s="95">
        <v>37073</v>
      </c>
      <c r="FN38" s="95">
        <v>37073</v>
      </c>
      <c r="FO38" s="90">
        <v>0</v>
      </c>
      <c r="FP38" s="90">
        <v>0</v>
      </c>
      <c r="FQ38" s="90">
        <v>0</v>
      </c>
      <c r="FR38" s="90">
        <v>0</v>
      </c>
      <c r="FS38" s="90">
        <v>0</v>
      </c>
      <c r="FT38" s="90">
        <v>0</v>
      </c>
      <c r="FU38" s="90">
        <v>0</v>
      </c>
      <c r="FV38" s="90">
        <v>0</v>
      </c>
      <c r="FW38" s="90">
        <v>0</v>
      </c>
      <c r="FX38" s="86">
        <v>-119</v>
      </c>
      <c r="FY38" s="95">
        <v>533</v>
      </c>
      <c r="FZ38" s="90">
        <v>0</v>
      </c>
      <c r="GA38" s="90">
        <v>0</v>
      </c>
      <c r="GB38" s="95">
        <v>533</v>
      </c>
      <c r="GC38" s="90">
        <v>0</v>
      </c>
      <c r="GD38" s="90">
        <v>0</v>
      </c>
      <c r="GE38" s="95">
        <f>8924-11</f>
        <v>8913</v>
      </c>
      <c r="GF38" s="95">
        <f>6276-11</f>
        <v>6265</v>
      </c>
      <c r="GG38" s="90">
        <v>0</v>
      </c>
      <c r="GH38" s="90">
        <v>0</v>
      </c>
      <c r="GI38" s="90">
        <v>0</v>
      </c>
      <c r="GJ38" s="90">
        <v>0</v>
      </c>
      <c r="GK38" s="86">
        <f t="shared" si="120"/>
        <v>0</v>
      </c>
      <c r="GL38" s="86">
        <f t="shared" si="120"/>
        <v>0</v>
      </c>
      <c r="GM38" s="86">
        <v>0</v>
      </c>
      <c r="GN38" s="86">
        <v>0</v>
      </c>
      <c r="GO38" s="86">
        <v>0</v>
      </c>
      <c r="GP38" s="86">
        <v>0</v>
      </c>
      <c r="GQ38" s="90">
        <v>0</v>
      </c>
      <c r="GR38" s="90">
        <v>0</v>
      </c>
      <c r="GS38" s="90">
        <v>0</v>
      </c>
      <c r="GT38" s="90">
        <v>0</v>
      </c>
      <c r="GU38" s="90">
        <v>0</v>
      </c>
      <c r="GV38" s="90">
        <v>0</v>
      </c>
      <c r="GW38" s="90">
        <v>0</v>
      </c>
      <c r="GX38" s="90">
        <v>0</v>
      </c>
      <c r="GY38" s="90">
        <v>0</v>
      </c>
      <c r="GZ38" s="90">
        <v>0</v>
      </c>
      <c r="HA38" s="90">
        <v>0</v>
      </c>
      <c r="HB38" s="90">
        <v>0</v>
      </c>
      <c r="HC38" s="78">
        <f t="shared" si="21"/>
        <v>0</v>
      </c>
      <c r="HD38" s="78">
        <f t="shared" si="22"/>
        <v>0</v>
      </c>
      <c r="HE38" s="47"/>
      <c r="HF38" s="19"/>
      <c r="HG38" s="19"/>
      <c r="HH38" s="13">
        <f t="shared" si="118"/>
        <v>0</v>
      </c>
      <c r="HI38" s="13">
        <f t="shared" si="118"/>
        <v>0</v>
      </c>
      <c r="HJ38" s="6"/>
      <c r="HK38" s="6"/>
      <c r="HL38" s="6"/>
    </row>
    <row r="39" spans="1:220" s="7" customFormat="1" ht="17.25" customHeight="1" hidden="1">
      <c r="A39" s="99">
        <v>22</v>
      </c>
      <c r="B39" s="100" t="s">
        <v>202</v>
      </c>
      <c r="C39" s="90">
        <f t="shared" si="103"/>
        <v>0</v>
      </c>
      <c r="D39" s="90">
        <f t="shared" si="85"/>
        <v>0</v>
      </c>
      <c r="E39" s="90">
        <f t="shared" si="104"/>
        <v>0</v>
      </c>
      <c r="F39" s="90">
        <f t="shared" si="26"/>
        <v>0</v>
      </c>
      <c r="G39" s="90">
        <f t="shared" si="75"/>
        <v>0</v>
      </c>
      <c r="H39" s="90">
        <f t="shared" si="76"/>
        <v>0</v>
      </c>
      <c r="I39" s="95"/>
      <c r="J39" s="95"/>
      <c r="K39" s="95"/>
      <c r="L39" s="95"/>
      <c r="M39" s="90">
        <f t="shared" si="105"/>
        <v>0</v>
      </c>
      <c r="N39" s="90">
        <f t="shared" si="91"/>
        <v>0</v>
      </c>
      <c r="O39" s="86">
        <v>0</v>
      </c>
      <c r="P39" s="90"/>
      <c r="Q39" s="90">
        <v>0</v>
      </c>
      <c r="R39" s="86">
        <f t="shared" si="106"/>
        <v>0</v>
      </c>
      <c r="S39" s="90">
        <f t="shared" si="92"/>
        <v>0</v>
      </c>
      <c r="T39" s="90">
        <f t="shared" si="93"/>
        <v>0</v>
      </c>
      <c r="U39" s="95"/>
      <c r="V39" s="95"/>
      <c r="W39" s="95"/>
      <c r="X39" s="95"/>
      <c r="Y39" s="86">
        <f t="shared" si="107"/>
        <v>0</v>
      </c>
      <c r="Z39" s="90">
        <v>0</v>
      </c>
      <c r="AA39" s="90">
        <v>0</v>
      </c>
      <c r="AB39" s="90">
        <v>0</v>
      </c>
      <c r="AC39" s="95"/>
      <c r="AD39" s="95"/>
      <c r="AE39" s="90"/>
      <c r="AF39" s="90"/>
      <c r="AG39" s="90">
        <f t="shared" si="32"/>
        <v>0</v>
      </c>
      <c r="AH39" s="90">
        <f t="shared" si="33"/>
        <v>0</v>
      </c>
      <c r="AI39" s="95"/>
      <c r="AJ39" s="95"/>
      <c r="AK39" s="90">
        <v>0</v>
      </c>
      <c r="AL39" s="90">
        <v>0</v>
      </c>
      <c r="AM39" s="90">
        <f t="shared" si="34"/>
        <v>0</v>
      </c>
      <c r="AN39" s="90">
        <f t="shared" si="35"/>
        <v>0</v>
      </c>
      <c r="AO39" s="95"/>
      <c r="AP39" s="95"/>
      <c r="AQ39" s="95"/>
      <c r="AR39" s="95"/>
      <c r="AS39" s="95"/>
      <c r="AT39" s="95"/>
      <c r="AU39" s="95"/>
      <c r="AV39" s="95"/>
      <c r="AW39" s="90">
        <f t="shared" si="108"/>
        <v>0</v>
      </c>
      <c r="AX39" s="90">
        <f t="shared" si="109"/>
        <v>0</v>
      </c>
      <c r="AY39" s="90">
        <f t="shared" si="77"/>
        <v>0</v>
      </c>
      <c r="AZ39" s="90">
        <f t="shared" si="37"/>
        <v>0</v>
      </c>
      <c r="BA39" s="90">
        <v>0</v>
      </c>
      <c r="BB39" s="90">
        <v>0</v>
      </c>
      <c r="BC39" s="90">
        <v>0</v>
      </c>
      <c r="BD39" s="90">
        <v>0</v>
      </c>
      <c r="BE39" s="90">
        <v>0</v>
      </c>
      <c r="BF39" s="90">
        <v>0</v>
      </c>
      <c r="BG39" s="90">
        <v>0</v>
      </c>
      <c r="BH39" s="90">
        <v>0</v>
      </c>
      <c r="BI39" s="90">
        <v>0</v>
      </c>
      <c r="BJ39" s="90">
        <f t="shared" si="110"/>
        <v>0</v>
      </c>
      <c r="BK39" s="101">
        <f t="shared" si="119"/>
        <v>0</v>
      </c>
      <c r="BL39" s="95">
        <f t="shared" si="119"/>
        <v>0</v>
      </c>
      <c r="BM39" s="95">
        <f t="shared" si="39"/>
        <v>0</v>
      </c>
      <c r="BN39" s="95">
        <f t="shared" si="40"/>
        <v>0</v>
      </c>
      <c r="BO39" s="95"/>
      <c r="BP39" s="95"/>
      <c r="BQ39" s="90"/>
      <c r="BR39" s="90"/>
      <c r="BS39" s="90">
        <f t="shared" si="41"/>
        <v>0</v>
      </c>
      <c r="BT39" s="90">
        <f t="shared" si="42"/>
        <v>0</v>
      </c>
      <c r="BU39" s="90">
        <v>0</v>
      </c>
      <c r="BV39" s="90">
        <v>0</v>
      </c>
      <c r="BW39" s="90">
        <v>0</v>
      </c>
      <c r="BX39" s="90">
        <v>0</v>
      </c>
      <c r="BY39" s="95">
        <f t="shared" si="43"/>
        <v>0</v>
      </c>
      <c r="BZ39" s="95">
        <f t="shared" si="44"/>
        <v>0</v>
      </c>
      <c r="CA39" s="95"/>
      <c r="CB39" s="95"/>
      <c r="CC39" s="86"/>
      <c r="CD39" s="86"/>
      <c r="CE39" s="95"/>
      <c r="CF39" s="95"/>
      <c r="CG39" s="86">
        <f t="shared" si="97"/>
        <v>0</v>
      </c>
      <c r="CH39" s="86">
        <f t="shared" si="8"/>
        <v>0</v>
      </c>
      <c r="CI39" s="86">
        <v>0</v>
      </c>
      <c r="CJ39" s="86">
        <v>0</v>
      </c>
      <c r="CK39" s="86">
        <v>0</v>
      </c>
      <c r="CL39" s="86">
        <v>0</v>
      </c>
      <c r="CM39" s="95">
        <f t="shared" si="46"/>
        <v>0</v>
      </c>
      <c r="CN39" s="95">
        <f t="shared" si="47"/>
        <v>0</v>
      </c>
      <c r="CO39" s="95"/>
      <c r="CP39" s="95"/>
      <c r="CQ39" s="95"/>
      <c r="CR39" s="90">
        <v>0</v>
      </c>
      <c r="CS39" s="95"/>
      <c r="CT39" s="95"/>
      <c r="CU39" s="90">
        <v>0</v>
      </c>
      <c r="CV39" s="90">
        <v>0</v>
      </c>
      <c r="CW39" s="95">
        <f t="shared" si="49"/>
        <v>0</v>
      </c>
      <c r="CX39" s="95">
        <f t="shared" si="50"/>
        <v>0</v>
      </c>
      <c r="CY39" s="95"/>
      <c r="CZ39" s="95"/>
      <c r="DA39" s="86"/>
      <c r="DB39" s="95"/>
      <c r="DC39" s="86">
        <v>0</v>
      </c>
      <c r="DD39" s="86">
        <v>0</v>
      </c>
      <c r="DE39" s="95">
        <f t="shared" si="52"/>
        <v>0</v>
      </c>
      <c r="DF39" s="95">
        <f aca="true" t="shared" si="121" ref="DF39:DF47">DH39+FJ39</f>
        <v>0</v>
      </c>
      <c r="DG39" s="95">
        <f t="shared" si="54"/>
        <v>0</v>
      </c>
      <c r="DH39" s="95">
        <f t="shared" si="55"/>
        <v>0</v>
      </c>
      <c r="DI39" s="95">
        <f t="shared" si="86"/>
        <v>0</v>
      </c>
      <c r="DJ39" s="95">
        <f t="shared" si="87"/>
        <v>0</v>
      </c>
      <c r="DK39" s="95"/>
      <c r="DL39" s="95"/>
      <c r="DM39" s="95"/>
      <c r="DN39" s="95"/>
      <c r="DO39" s="86">
        <v>0</v>
      </c>
      <c r="DP39" s="86">
        <v>0</v>
      </c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85">
        <f t="shared" si="14"/>
        <v>0</v>
      </c>
      <c r="EB39" s="85">
        <f t="shared" si="15"/>
        <v>0</v>
      </c>
      <c r="EC39" s="85">
        <f t="shared" si="111"/>
        <v>0</v>
      </c>
      <c r="ED39" s="85">
        <f t="shared" si="112"/>
        <v>0</v>
      </c>
      <c r="EE39" s="95"/>
      <c r="EF39" s="95"/>
      <c r="EG39" s="95"/>
      <c r="EH39" s="95"/>
      <c r="EI39" s="86"/>
      <c r="EJ39" s="95"/>
      <c r="EK39" s="95">
        <f t="shared" si="113"/>
        <v>0</v>
      </c>
      <c r="EL39" s="86">
        <f t="shared" si="113"/>
        <v>0</v>
      </c>
      <c r="EM39" s="95"/>
      <c r="EN39" s="95"/>
      <c r="EO39" s="86">
        <f t="shared" si="114"/>
        <v>0</v>
      </c>
      <c r="EP39" s="86">
        <f t="shared" si="115"/>
        <v>0</v>
      </c>
      <c r="EQ39" s="95"/>
      <c r="ER39" s="95"/>
      <c r="ES39" s="95"/>
      <c r="ET39" s="95"/>
      <c r="EU39" s="86">
        <v>0</v>
      </c>
      <c r="EV39" s="86">
        <v>0</v>
      </c>
      <c r="EW39" s="90">
        <v>0</v>
      </c>
      <c r="EX39" s="90">
        <v>0</v>
      </c>
      <c r="EY39" s="90">
        <v>0</v>
      </c>
      <c r="EZ39" s="90">
        <v>0</v>
      </c>
      <c r="FA39" s="90">
        <v>0</v>
      </c>
      <c r="FB39" s="90">
        <v>0</v>
      </c>
      <c r="FC39" s="90">
        <v>0</v>
      </c>
      <c r="FD39" s="90">
        <v>0</v>
      </c>
      <c r="FE39" s="95"/>
      <c r="FF39" s="95"/>
      <c r="FG39" s="95"/>
      <c r="FH39" s="95"/>
      <c r="FI39" s="95">
        <f t="shared" si="116"/>
        <v>0</v>
      </c>
      <c r="FJ39" s="95">
        <f t="shared" si="60"/>
        <v>0</v>
      </c>
      <c r="FK39" s="95">
        <f t="shared" si="88"/>
        <v>0</v>
      </c>
      <c r="FL39" s="95">
        <f t="shared" si="89"/>
        <v>0</v>
      </c>
      <c r="FM39" s="95"/>
      <c r="FN39" s="95"/>
      <c r="FO39" s="90">
        <v>0</v>
      </c>
      <c r="FP39" s="90">
        <v>0</v>
      </c>
      <c r="FQ39" s="95"/>
      <c r="FR39" s="95"/>
      <c r="FS39" s="90">
        <v>0</v>
      </c>
      <c r="FT39" s="90">
        <v>0</v>
      </c>
      <c r="FU39" s="90">
        <v>0</v>
      </c>
      <c r="FV39" s="90">
        <v>0</v>
      </c>
      <c r="FW39" s="90">
        <v>0</v>
      </c>
      <c r="FX39" s="95"/>
      <c r="FY39" s="95"/>
      <c r="FZ39" s="95"/>
      <c r="GA39" s="95"/>
      <c r="GB39" s="95"/>
      <c r="GC39" s="90">
        <v>0</v>
      </c>
      <c r="GD39" s="90">
        <v>0</v>
      </c>
      <c r="GE39" s="95"/>
      <c r="GF39" s="95"/>
      <c r="GG39" s="95"/>
      <c r="GH39" s="95"/>
      <c r="GI39" s="90">
        <v>0</v>
      </c>
      <c r="GJ39" s="90">
        <v>0</v>
      </c>
      <c r="GK39" s="86">
        <f t="shared" si="120"/>
        <v>0</v>
      </c>
      <c r="GL39" s="86">
        <f t="shared" si="120"/>
        <v>0</v>
      </c>
      <c r="GM39" s="95"/>
      <c r="GN39" s="95"/>
      <c r="GO39" s="86">
        <v>0</v>
      </c>
      <c r="GP39" s="86">
        <v>0</v>
      </c>
      <c r="GQ39" s="90">
        <v>0</v>
      </c>
      <c r="GR39" s="90">
        <v>0</v>
      </c>
      <c r="GS39" s="90">
        <v>0</v>
      </c>
      <c r="GT39" s="90">
        <v>0</v>
      </c>
      <c r="GU39" s="90">
        <v>0</v>
      </c>
      <c r="GV39" s="90">
        <v>0</v>
      </c>
      <c r="GW39" s="90">
        <v>0</v>
      </c>
      <c r="GX39" s="90">
        <v>0</v>
      </c>
      <c r="GY39" s="90">
        <v>0</v>
      </c>
      <c r="GZ39" s="90">
        <v>0</v>
      </c>
      <c r="HA39" s="90">
        <v>0</v>
      </c>
      <c r="HB39" s="90">
        <v>0</v>
      </c>
      <c r="HC39" s="78">
        <f t="shared" si="21"/>
        <v>0</v>
      </c>
      <c r="HD39" s="78">
        <f t="shared" si="22"/>
        <v>0</v>
      </c>
      <c r="HE39" s="47"/>
      <c r="HF39" s="19"/>
      <c r="HG39" s="19"/>
      <c r="HH39" s="13">
        <f t="shared" si="118"/>
        <v>0</v>
      </c>
      <c r="HI39" s="13">
        <f t="shared" si="118"/>
        <v>0</v>
      </c>
      <c r="HJ39" s="6"/>
      <c r="HK39" s="6"/>
      <c r="HL39" s="6"/>
    </row>
    <row r="40" spans="1:220" s="25" customFormat="1" ht="17.25" customHeight="1">
      <c r="A40" s="99">
        <v>22</v>
      </c>
      <c r="B40" s="100" t="s">
        <v>203</v>
      </c>
      <c r="C40" s="90">
        <f t="shared" si="103"/>
        <v>1471867</v>
      </c>
      <c r="D40" s="90">
        <f t="shared" si="85"/>
        <v>1356749</v>
      </c>
      <c r="E40" s="90">
        <f t="shared" si="104"/>
        <v>85240</v>
      </c>
      <c r="F40" s="90">
        <f t="shared" si="104"/>
        <v>115321</v>
      </c>
      <c r="G40" s="90">
        <f t="shared" si="75"/>
        <v>15065</v>
      </c>
      <c r="H40" s="90">
        <f t="shared" si="76"/>
        <v>11376</v>
      </c>
      <c r="I40" s="95">
        <v>15065</v>
      </c>
      <c r="J40" s="95">
        <v>11376</v>
      </c>
      <c r="K40" s="95"/>
      <c r="L40" s="95"/>
      <c r="M40" s="90">
        <f t="shared" si="105"/>
        <v>0</v>
      </c>
      <c r="N40" s="90">
        <f t="shared" si="91"/>
        <v>0</v>
      </c>
      <c r="O40" s="86">
        <v>0</v>
      </c>
      <c r="P40" s="90">
        <v>0</v>
      </c>
      <c r="Q40" s="90">
        <v>0</v>
      </c>
      <c r="R40" s="86">
        <f t="shared" si="106"/>
        <v>0</v>
      </c>
      <c r="S40" s="90">
        <f t="shared" si="92"/>
        <v>57770</v>
      </c>
      <c r="T40" s="90">
        <f t="shared" si="93"/>
        <v>87456</v>
      </c>
      <c r="U40" s="95">
        <v>20498</v>
      </c>
      <c r="V40" s="95">
        <v>21635</v>
      </c>
      <c r="W40" s="95">
        <v>36752</v>
      </c>
      <c r="X40" s="95">
        <v>65135</v>
      </c>
      <c r="Y40" s="86">
        <f t="shared" si="107"/>
        <v>0</v>
      </c>
      <c r="Z40" s="90">
        <v>0</v>
      </c>
      <c r="AA40" s="90">
        <v>0</v>
      </c>
      <c r="AB40" s="90">
        <v>0</v>
      </c>
      <c r="AC40" s="95">
        <v>520</v>
      </c>
      <c r="AD40" s="95">
        <v>862</v>
      </c>
      <c r="AE40" s="90"/>
      <c r="AF40" s="90">
        <v>-176</v>
      </c>
      <c r="AG40" s="90">
        <f t="shared" si="32"/>
        <v>5004</v>
      </c>
      <c r="AH40" s="90">
        <f t="shared" si="33"/>
        <v>12837</v>
      </c>
      <c r="AI40" s="95">
        <v>5004</v>
      </c>
      <c r="AJ40" s="95">
        <v>12837</v>
      </c>
      <c r="AK40" s="90">
        <v>0</v>
      </c>
      <c r="AL40" s="90">
        <v>0</v>
      </c>
      <c r="AM40" s="90">
        <f t="shared" si="34"/>
        <v>7401</v>
      </c>
      <c r="AN40" s="90">
        <f t="shared" si="35"/>
        <v>3652</v>
      </c>
      <c r="AO40" s="90">
        <v>0</v>
      </c>
      <c r="AP40" s="95"/>
      <c r="AQ40" s="95">
        <v>3790</v>
      </c>
      <c r="AR40" s="90">
        <v>0</v>
      </c>
      <c r="AS40" s="95">
        <v>254</v>
      </c>
      <c r="AT40" s="90">
        <v>0</v>
      </c>
      <c r="AU40" s="95">
        <v>3357</v>
      </c>
      <c r="AV40" s="95">
        <v>3652</v>
      </c>
      <c r="AW40" s="90">
        <f t="shared" si="108"/>
        <v>1386627</v>
      </c>
      <c r="AX40" s="90">
        <f t="shared" si="109"/>
        <v>1241428</v>
      </c>
      <c r="AY40" s="90">
        <f t="shared" si="77"/>
        <v>2166</v>
      </c>
      <c r="AZ40" s="90">
        <f t="shared" si="37"/>
        <v>2672</v>
      </c>
      <c r="BA40" s="90">
        <v>0</v>
      </c>
      <c r="BB40" s="90">
        <v>0</v>
      </c>
      <c r="BC40" s="90">
        <v>0</v>
      </c>
      <c r="BD40" s="90">
        <v>0</v>
      </c>
      <c r="BE40" s="90">
        <v>0</v>
      </c>
      <c r="BF40" s="90">
        <v>0</v>
      </c>
      <c r="BG40" s="95">
        <v>2166</v>
      </c>
      <c r="BH40" s="95">
        <v>2672</v>
      </c>
      <c r="BI40" s="90">
        <v>0</v>
      </c>
      <c r="BJ40" s="90">
        <f t="shared" si="110"/>
        <v>0</v>
      </c>
      <c r="BK40" s="101">
        <f t="shared" si="119"/>
        <v>1379986</v>
      </c>
      <c r="BL40" s="95">
        <f t="shared" si="119"/>
        <v>1233843</v>
      </c>
      <c r="BM40" s="95">
        <f t="shared" si="39"/>
        <v>731593</v>
      </c>
      <c r="BN40" s="95">
        <f t="shared" si="40"/>
        <v>720601</v>
      </c>
      <c r="BO40" s="95">
        <v>777558</v>
      </c>
      <c r="BP40" s="95">
        <v>756122</v>
      </c>
      <c r="BQ40" s="90">
        <v>-45965</v>
      </c>
      <c r="BR40" s="90">
        <v>-35521</v>
      </c>
      <c r="BS40" s="90">
        <f t="shared" si="41"/>
        <v>0</v>
      </c>
      <c r="BT40" s="90">
        <f t="shared" si="42"/>
        <v>0</v>
      </c>
      <c r="BU40" s="90">
        <v>0</v>
      </c>
      <c r="BV40" s="90">
        <v>0</v>
      </c>
      <c r="BW40" s="90">
        <v>0</v>
      </c>
      <c r="BX40" s="90">
        <v>0</v>
      </c>
      <c r="BY40" s="95">
        <f t="shared" si="43"/>
        <v>247</v>
      </c>
      <c r="BZ40" s="95">
        <f t="shared" si="44"/>
        <v>285</v>
      </c>
      <c r="CA40" s="95">
        <v>697</v>
      </c>
      <c r="CB40" s="95">
        <v>697</v>
      </c>
      <c r="CC40" s="86">
        <v>-450</v>
      </c>
      <c r="CD40" s="86">
        <v>-412</v>
      </c>
      <c r="CE40" s="95">
        <v>648146</v>
      </c>
      <c r="CF40" s="95">
        <v>512957</v>
      </c>
      <c r="CG40" s="86">
        <f t="shared" si="97"/>
        <v>0</v>
      </c>
      <c r="CH40" s="86">
        <f t="shared" si="8"/>
        <v>0</v>
      </c>
      <c r="CI40" s="86">
        <v>0</v>
      </c>
      <c r="CJ40" s="86">
        <v>0</v>
      </c>
      <c r="CK40" s="86">
        <v>0</v>
      </c>
      <c r="CL40" s="86">
        <v>0</v>
      </c>
      <c r="CM40" s="95">
        <f t="shared" si="46"/>
        <v>3000</v>
      </c>
      <c r="CN40" s="95">
        <f t="shared" si="47"/>
        <v>3000</v>
      </c>
      <c r="CO40" s="90">
        <v>0</v>
      </c>
      <c r="CP40" s="90">
        <v>0</v>
      </c>
      <c r="CQ40" s="90">
        <v>0</v>
      </c>
      <c r="CR40" s="90">
        <v>0</v>
      </c>
      <c r="CS40" s="95">
        <v>3000</v>
      </c>
      <c r="CT40" s="95">
        <v>3000</v>
      </c>
      <c r="CU40" s="90">
        <v>0</v>
      </c>
      <c r="CV40" s="90">
        <v>0</v>
      </c>
      <c r="CW40" s="95">
        <f t="shared" si="49"/>
        <v>1475</v>
      </c>
      <c r="CX40" s="95">
        <f t="shared" si="50"/>
        <v>1913</v>
      </c>
      <c r="CY40" s="95">
        <v>1475</v>
      </c>
      <c r="CZ40" s="95">
        <v>1787</v>
      </c>
      <c r="DA40" s="86">
        <v>0</v>
      </c>
      <c r="DB40" s="95">
        <v>126</v>
      </c>
      <c r="DC40" s="86">
        <v>0</v>
      </c>
      <c r="DD40" s="86">
        <v>0</v>
      </c>
      <c r="DE40" s="95">
        <f t="shared" si="52"/>
        <v>1471867</v>
      </c>
      <c r="DF40" s="95">
        <f t="shared" si="121"/>
        <v>1356749</v>
      </c>
      <c r="DG40" s="95">
        <f t="shared" si="54"/>
        <v>104113</v>
      </c>
      <c r="DH40" s="95">
        <f t="shared" si="55"/>
        <v>97874</v>
      </c>
      <c r="DI40" s="95">
        <f t="shared" si="86"/>
        <v>93182</v>
      </c>
      <c r="DJ40" s="95">
        <f t="shared" si="87"/>
        <v>78457</v>
      </c>
      <c r="DK40" s="95">
        <v>600</v>
      </c>
      <c r="DL40" s="95">
        <v>600</v>
      </c>
      <c r="DM40" s="95">
        <v>600</v>
      </c>
      <c r="DN40" s="95">
        <v>600</v>
      </c>
      <c r="DO40" s="86">
        <v>0</v>
      </c>
      <c r="DP40" s="86">
        <v>0</v>
      </c>
      <c r="DQ40" s="95">
        <v>20437</v>
      </c>
      <c r="DR40" s="95">
        <v>24342</v>
      </c>
      <c r="DS40" s="95">
        <v>6251</v>
      </c>
      <c r="DT40" s="95">
        <v>9834</v>
      </c>
      <c r="DU40" s="95">
        <f>4932+49788</f>
        <v>54720</v>
      </c>
      <c r="DV40" s="95">
        <f>1329+31011</f>
        <v>32340</v>
      </c>
      <c r="DW40" s="95">
        <v>6497</v>
      </c>
      <c r="DX40" s="95">
        <v>5984</v>
      </c>
      <c r="DY40" s="90">
        <v>0</v>
      </c>
      <c r="DZ40" s="90">
        <v>0</v>
      </c>
      <c r="EA40" s="85">
        <f t="shared" si="14"/>
        <v>0</v>
      </c>
      <c r="EB40" s="85">
        <f t="shared" si="15"/>
        <v>0</v>
      </c>
      <c r="EC40" s="85">
        <f t="shared" si="111"/>
        <v>0</v>
      </c>
      <c r="ED40" s="85">
        <f t="shared" si="112"/>
        <v>0</v>
      </c>
      <c r="EE40" s="95">
        <f>3462+1342</f>
        <v>4804</v>
      </c>
      <c r="EF40" s="95">
        <f>2454+2017</f>
        <v>4471</v>
      </c>
      <c r="EG40" s="95">
        <v>2592</v>
      </c>
      <c r="EH40" s="95">
        <v>2250</v>
      </c>
      <c r="EI40" s="86">
        <f>-2270-449</f>
        <v>-2719</v>
      </c>
      <c r="EJ40" s="86">
        <f>-935-429</f>
        <v>-1364</v>
      </c>
      <c r="EK40" s="95">
        <f t="shared" si="113"/>
        <v>10931</v>
      </c>
      <c r="EL40" s="86">
        <f t="shared" si="113"/>
        <v>19417</v>
      </c>
      <c r="EM40" s="95">
        <v>200</v>
      </c>
      <c r="EN40" s="95">
        <v>426</v>
      </c>
      <c r="EO40" s="86">
        <f t="shared" si="114"/>
        <v>0</v>
      </c>
      <c r="EP40" s="86">
        <f t="shared" si="115"/>
        <v>0</v>
      </c>
      <c r="EQ40" s="95">
        <v>2202</v>
      </c>
      <c r="ER40" s="95">
        <v>4800</v>
      </c>
      <c r="ES40" s="95">
        <v>5400</v>
      </c>
      <c r="ET40" s="95">
        <v>5090</v>
      </c>
      <c r="EU40" s="86">
        <v>0</v>
      </c>
      <c r="EV40" s="86">
        <v>0</v>
      </c>
      <c r="EW40" s="90">
        <v>0</v>
      </c>
      <c r="EX40" s="90">
        <v>0</v>
      </c>
      <c r="EY40" s="90">
        <v>0</v>
      </c>
      <c r="EZ40" s="90">
        <v>0</v>
      </c>
      <c r="FA40" s="90">
        <v>0</v>
      </c>
      <c r="FB40" s="90">
        <v>0</v>
      </c>
      <c r="FC40" s="90">
        <v>0</v>
      </c>
      <c r="FD40" s="90">
        <v>0</v>
      </c>
      <c r="FE40" s="95">
        <v>2893</v>
      </c>
      <c r="FF40" s="95">
        <v>8955</v>
      </c>
      <c r="FG40" s="95">
        <v>236</v>
      </c>
      <c r="FH40" s="95">
        <v>146</v>
      </c>
      <c r="FI40" s="95">
        <f t="shared" si="116"/>
        <v>1367754</v>
      </c>
      <c r="FJ40" s="95">
        <f t="shared" si="60"/>
        <v>1258875</v>
      </c>
      <c r="FK40" s="95">
        <f t="shared" si="88"/>
        <v>1367589</v>
      </c>
      <c r="FL40" s="95">
        <f t="shared" si="89"/>
        <v>1258710</v>
      </c>
      <c r="FM40" s="95">
        <v>655893</v>
      </c>
      <c r="FN40" s="95">
        <v>655893</v>
      </c>
      <c r="FO40" s="90">
        <v>0</v>
      </c>
      <c r="FP40" s="90">
        <v>0</v>
      </c>
      <c r="FQ40" s="95">
        <v>73771</v>
      </c>
      <c r="FR40" s="95">
        <v>60110</v>
      </c>
      <c r="FS40" s="90">
        <v>0</v>
      </c>
      <c r="FT40" s="90">
        <v>0</v>
      </c>
      <c r="FU40" s="90">
        <v>0</v>
      </c>
      <c r="FV40" s="90">
        <v>0</v>
      </c>
      <c r="FW40" s="90">
        <v>0</v>
      </c>
      <c r="FX40" s="90">
        <v>0</v>
      </c>
      <c r="FY40" s="95">
        <v>1531</v>
      </c>
      <c r="FZ40" s="95">
        <v>1531</v>
      </c>
      <c r="GA40" s="90">
        <v>0</v>
      </c>
      <c r="GB40" s="90">
        <v>0</v>
      </c>
      <c r="GC40" s="90">
        <v>0</v>
      </c>
      <c r="GD40" s="90">
        <v>0</v>
      </c>
      <c r="GE40" s="86">
        <v>-42277</v>
      </c>
      <c r="GF40" s="86">
        <v>-23958</v>
      </c>
      <c r="GG40" s="95">
        <v>678671</v>
      </c>
      <c r="GH40" s="95">
        <v>565134</v>
      </c>
      <c r="GI40" s="90">
        <v>0</v>
      </c>
      <c r="GJ40" s="90">
        <v>0</v>
      </c>
      <c r="GK40" s="86">
        <f t="shared" si="120"/>
        <v>165</v>
      </c>
      <c r="GL40" s="86">
        <f t="shared" si="120"/>
        <v>165</v>
      </c>
      <c r="GM40" s="95">
        <v>165</v>
      </c>
      <c r="GN40" s="95">
        <v>165</v>
      </c>
      <c r="GO40" s="86">
        <v>0</v>
      </c>
      <c r="GP40" s="86">
        <v>0</v>
      </c>
      <c r="GQ40" s="90">
        <v>0</v>
      </c>
      <c r="GR40" s="90">
        <v>0</v>
      </c>
      <c r="GS40" s="90">
        <v>0</v>
      </c>
      <c r="GT40" s="90">
        <v>0</v>
      </c>
      <c r="GU40" s="90">
        <v>0</v>
      </c>
      <c r="GV40" s="90">
        <v>0</v>
      </c>
      <c r="GW40" s="90">
        <v>0</v>
      </c>
      <c r="GX40" s="90">
        <v>0</v>
      </c>
      <c r="GY40" s="90">
        <v>0</v>
      </c>
      <c r="GZ40" s="90">
        <v>0</v>
      </c>
      <c r="HA40" s="90">
        <v>0</v>
      </c>
      <c r="HB40" s="90">
        <v>0</v>
      </c>
      <c r="HC40" s="78">
        <f t="shared" si="21"/>
        <v>0</v>
      </c>
      <c r="HD40" s="78">
        <f t="shared" si="22"/>
        <v>0</v>
      </c>
      <c r="HE40" s="47"/>
      <c r="HH40" s="26">
        <f t="shared" si="118"/>
        <v>0</v>
      </c>
      <c r="HI40" s="26">
        <f t="shared" si="118"/>
        <v>0</v>
      </c>
      <c r="HJ40" s="27"/>
      <c r="HK40" s="27"/>
      <c r="HL40" s="27"/>
    </row>
    <row r="41" spans="1:220" s="7" customFormat="1" ht="17.25" customHeight="1">
      <c r="A41" s="99">
        <v>23</v>
      </c>
      <c r="B41" s="100" t="s">
        <v>258</v>
      </c>
      <c r="C41" s="90">
        <f t="shared" si="103"/>
        <v>120761</v>
      </c>
      <c r="D41" s="90">
        <f t="shared" si="85"/>
        <v>129944</v>
      </c>
      <c r="E41" s="90">
        <f t="shared" si="104"/>
        <v>8694</v>
      </c>
      <c r="F41" s="90">
        <f t="shared" si="104"/>
        <v>11430</v>
      </c>
      <c r="G41" s="90">
        <f t="shared" si="75"/>
        <v>231</v>
      </c>
      <c r="H41" s="90">
        <f t="shared" si="76"/>
        <v>214</v>
      </c>
      <c r="I41" s="95">
        <v>231</v>
      </c>
      <c r="J41" s="95">
        <v>214</v>
      </c>
      <c r="K41" s="95"/>
      <c r="L41" s="95"/>
      <c r="M41" s="90">
        <f t="shared" si="105"/>
        <v>0</v>
      </c>
      <c r="N41" s="90">
        <f t="shared" si="91"/>
        <v>0</v>
      </c>
      <c r="O41" s="86">
        <v>0</v>
      </c>
      <c r="P41" s="90">
        <v>0</v>
      </c>
      <c r="Q41" s="90">
        <v>0</v>
      </c>
      <c r="R41" s="86">
        <f t="shared" si="106"/>
        <v>0</v>
      </c>
      <c r="S41" s="90">
        <f t="shared" si="92"/>
        <v>6968</v>
      </c>
      <c r="T41" s="90">
        <f t="shared" si="93"/>
        <v>10053</v>
      </c>
      <c r="U41" s="95">
        <v>2432</v>
      </c>
      <c r="V41" s="95">
        <v>3328</v>
      </c>
      <c r="W41" s="95">
        <v>3113</v>
      </c>
      <c r="X41" s="95">
        <v>5311</v>
      </c>
      <c r="Y41" s="86">
        <f t="shared" si="107"/>
        <v>0</v>
      </c>
      <c r="Z41" s="90">
        <v>0</v>
      </c>
      <c r="AA41" s="90">
        <v>0</v>
      </c>
      <c r="AB41" s="90">
        <v>0</v>
      </c>
      <c r="AC41" s="95">
        <v>2062</v>
      </c>
      <c r="AD41" s="95">
        <v>2053</v>
      </c>
      <c r="AE41" s="90">
        <v>-639</v>
      </c>
      <c r="AF41" s="90">
        <v>-639</v>
      </c>
      <c r="AG41" s="90">
        <f t="shared" si="32"/>
        <v>1158</v>
      </c>
      <c r="AH41" s="90">
        <f t="shared" si="33"/>
        <v>809</v>
      </c>
      <c r="AI41" s="95">
        <v>1158</v>
      </c>
      <c r="AJ41" s="95">
        <v>809</v>
      </c>
      <c r="AK41" s="90">
        <v>0</v>
      </c>
      <c r="AL41" s="90">
        <v>0</v>
      </c>
      <c r="AM41" s="90">
        <f t="shared" si="34"/>
        <v>337</v>
      </c>
      <c r="AN41" s="90">
        <f t="shared" si="35"/>
        <v>354</v>
      </c>
      <c r="AO41" s="95">
        <v>244</v>
      </c>
      <c r="AP41" s="95">
        <v>279</v>
      </c>
      <c r="AQ41" s="95">
        <v>18</v>
      </c>
      <c r="AR41" s="90">
        <v>0</v>
      </c>
      <c r="AS41" s="95">
        <v>75</v>
      </c>
      <c r="AT41" s="95">
        <v>75</v>
      </c>
      <c r="AU41" s="90">
        <v>0</v>
      </c>
      <c r="AV41" s="90">
        <v>0</v>
      </c>
      <c r="AW41" s="90">
        <f t="shared" si="108"/>
        <v>112067</v>
      </c>
      <c r="AX41" s="90">
        <f t="shared" si="109"/>
        <v>118514</v>
      </c>
      <c r="AY41" s="90">
        <f t="shared" si="77"/>
        <v>0</v>
      </c>
      <c r="AZ41" s="90">
        <f t="shared" si="37"/>
        <v>0</v>
      </c>
      <c r="BA41" s="90">
        <v>0</v>
      </c>
      <c r="BB41" s="90">
        <v>0</v>
      </c>
      <c r="BC41" s="90">
        <v>0</v>
      </c>
      <c r="BD41" s="90">
        <v>0</v>
      </c>
      <c r="BE41" s="90">
        <v>0</v>
      </c>
      <c r="BF41" s="90">
        <v>0</v>
      </c>
      <c r="BG41" s="90">
        <v>0</v>
      </c>
      <c r="BH41" s="90">
        <v>0</v>
      </c>
      <c r="BI41" s="90">
        <v>0</v>
      </c>
      <c r="BJ41" s="90">
        <f t="shared" si="110"/>
        <v>0</v>
      </c>
      <c r="BK41" s="101">
        <f t="shared" si="119"/>
        <v>85520</v>
      </c>
      <c r="BL41" s="95">
        <f t="shared" si="119"/>
        <v>90883</v>
      </c>
      <c r="BM41" s="95">
        <f t="shared" si="39"/>
        <v>85520</v>
      </c>
      <c r="BN41" s="95">
        <f t="shared" si="40"/>
        <v>90883</v>
      </c>
      <c r="BO41" s="95">
        <v>103952</v>
      </c>
      <c r="BP41" s="95">
        <v>102846</v>
      </c>
      <c r="BQ41" s="90">
        <v>-18432</v>
      </c>
      <c r="BR41" s="90">
        <v>-11963</v>
      </c>
      <c r="BS41" s="90">
        <f t="shared" si="41"/>
        <v>0</v>
      </c>
      <c r="BT41" s="90">
        <f t="shared" si="42"/>
        <v>0</v>
      </c>
      <c r="BU41" s="90">
        <v>0</v>
      </c>
      <c r="BV41" s="90">
        <v>0</v>
      </c>
      <c r="BW41" s="90">
        <v>0</v>
      </c>
      <c r="BX41" s="90">
        <v>0</v>
      </c>
      <c r="BY41" s="95">
        <f t="shared" si="43"/>
        <v>0</v>
      </c>
      <c r="BZ41" s="95">
        <f t="shared" si="44"/>
        <v>0</v>
      </c>
      <c r="CA41" s="95"/>
      <c r="CB41" s="86">
        <v>0</v>
      </c>
      <c r="CC41" s="86">
        <v>0</v>
      </c>
      <c r="CD41" s="86">
        <v>0</v>
      </c>
      <c r="CE41" s="86">
        <v>0</v>
      </c>
      <c r="CF41" s="86">
        <v>0</v>
      </c>
      <c r="CG41" s="86">
        <f t="shared" si="97"/>
        <v>0</v>
      </c>
      <c r="CH41" s="86">
        <f t="shared" si="8"/>
        <v>0</v>
      </c>
      <c r="CI41" s="86">
        <v>0</v>
      </c>
      <c r="CJ41" s="86">
        <v>0</v>
      </c>
      <c r="CK41" s="86">
        <v>0</v>
      </c>
      <c r="CL41" s="86">
        <v>0</v>
      </c>
      <c r="CM41" s="95">
        <f t="shared" si="46"/>
        <v>0</v>
      </c>
      <c r="CN41" s="95">
        <f t="shared" si="47"/>
        <v>0</v>
      </c>
      <c r="CO41" s="90">
        <v>0</v>
      </c>
      <c r="CP41" s="90">
        <v>0</v>
      </c>
      <c r="CQ41" s="90">
        <v>0</v>
      </c>
      <c r="CR41" s="90">
        <v>0</v>
      </c>
      <c r="CS41" s="90">
        <v>0</v>
      </c>
      <c r="CT41" s="90">
        <v>0</v>
      </c>
      <c r="CU41" s="90">
        <v>0</v>
      </c>
      <c r="CV41" s="90">
        <v>0</v>
      </c>
      <c r="CW41" s="95">
        <f t="shared" si="49"/>
        <v>26547</v>
      </c>
      <c r="CX41" s="95">
        <f t="shared" si="50"/>
        <v>27631</v>
      </c>
      <c r="CY41" s="95">
        <v>26512</v>
      </c>
      <c r="CZ41" s="95">
        <v>27596</v>
      </c>
      <c r="DA41" s="95">
        <v>35</v>
      </c>
      <c r="DB41" s="95">
        <v>35</v>
      </c>
      <c r="DC41" s="86">
        <v>0</v>
      </c>
      <c r="DD41" s="86">
        <v>0</v>
      </c>
      <c r="DE41" s="95">
        <f t="shared" si="52"/>
        <v>120761</v>
      </c>
      <c r="DF41" s="95">
        <f t="shared" si="121"/>
        <v>129944</v>
      </c>
      <c r="DG41" s="95">
        <f t="shared" si="54"/>
        <v>112607</v>
      </c>
      <c r="DH41" s="95">
        <f t="shared" si="55"/>
        <v>114245</v>
      </c>
      <c r="DI41" s="95">
        <f t="shared" si="86"/>
        <v>61321</v>
      </c>
      <c r="DJ41" s="95">
        <f t="shared" si="87"/>
        <v>63347</v>
      </c>
      <c r="DK41" s="95">
        <v>10120</v>
      </c>
      <c r="DL41" s="95">
        <v>8570</v>
      </c>
      <c r="DM41" s="90">
        <v>0</v>
      </c>
      <c r="DN41" s="90">
        <v>0</v>
      </c>
      <c r="DO41" s="90">
        <v>0</v>
      </c>
      <c r="DP41" s="90">
        <v>0</v>
      </c>
      <c r="DQ41" s="95">
        <v>3966</v>
      </c>
      <c r="DR41" s="95">
        <v>1470</v>
      </c>
      <c r="DS41" s="95">
        <v>240</v>
      </c>
      <c r="DT41" s="95">
        <v>74</v>
      </c>
      <c r="DU41" s="95">
        <v>21650</v>
      </c>
      <c r="DV41" s="95">
        <v>21709</v>
      </c>
      <c r="DW41" s="95">
        <v>721</v>
      </c>
      <c r="DX41" s="95">
        <v>724</v>
      </c>
      <c r="DY41" s="95">
        <v>5935</v>
      </c>
      <c r="DZ41" s="95">
        <v>10723</v>
      </c>
      <c r="EA41" s="85">
        <f t="shared" si="14"/>
        <v>0</v>
      </c>
      <c r="EB41" s="85">
        <f t="shared" si="15"/>
        <v>0</v>
      </c>
      <c r="EC41" s="85">
        <f t="shared" si="111"/>
        <v>0</v>
      </c>
      <c r="ED41" s="85">
        <f t="shared" si="112"/>
        <v>0</v>
      </c>
      <c r="EE41" s="95">
        <v>18689</v>
      </c>
      <c r="EF41" s="95">
        <v>20077</v>
      </c>
      <c r="EG41" s="118">
        <v>0</v>
      </c>
      <c r="EH41" s="118">
        <v>0</v>
      </c>
      <c r="EI41" s="95"/>
      <c r="EJ41" s="95"/>
      <c r="EK41" s="95">
        <f t="shared" si="113"/>
        <v>51286</v>
      </c>
      <c r="EL41" s="86">
        <f t="shared" si="113"/>
        <v>50898</v>
      </c>
      <c r="EM41" s="118">
        <v>0</v>
      </c>
      <c r="EN41" s="118">
        <v>0</v>
      </c>
      <c r="EO41" s="86">
        <f t="shared" si="114"/>
        <v>0</v>
      </c>
      <c r="EP41" s="86">
        <f t="shared" si="115"/>
        <v>0</v>
      </c>
      <c r="EQ41" s="95">
        <v>20</v>
      </c>
      <c r="ER41" s="95">
        <v>20</v>
      </c>
      <c r="ES41" s="95">
        <v>51266</v>
      </c>
      <c r="ET41" s="95">
        <v>50878</v>
      </c>
      <c r="EU41" s="86">
        <v>0</v>
      </c>
      <c r="EV41" s="86">
        <v>0</v>
      </c>
      <c r="EW41" s="90">
        <v>0</v>
      </c>
      <c r="EX41" s="90">
        <v>0</v>
      </c>
      <c r="EY41" s="90">
        <v>0</v>
      </c>
      <c r="EZ41" s="90">
        <v>0</v>
      </c>
      <c r="FA41" s="90">
        <v>0</v>
      </c>
      <c r="FB41" s="90">
        <v>0</v>
      </c>
      <c r="FC41" s="90">
        <v>0</v>
      </c>
      <c r="FD41" s="90">
        <v>0</v>
      </c>
      <c r="FE41" s="90">
        <v>0</v>
      </c>
      <c r="FF41" s="90">
        <v>0</v>
      </c>
      <c r="FG41" s="90">
        <v>0</v>
      </c>
      <c r="FH41" s="90">
        <v>0</v>
      </c>
      <c r="FI41" s="95">
        <f t="shared" si="116"/>
        <v>8154</v>
      </c>
      <c r="FJ41" s="95">
        <f t="shared" si="60"/>
        <v>15699</v>
      </c>
      <c r="FK41" s="95">
        <f t="shared" si="88"/>
        <v>8154</v>
      </c>
      <c r="FL41" s="95">
        <f t="shared" si="89"/>
        <v>15699</v>
      </c>
      <c r="FM41" s="95">
        <v>226125</v>
      </c>
      <c r="FN41" s="95">
        <v>226125</v>
      </c>
      <c r="FO41" s="90">
        <v>0</v>
      </c>
      <c r="FP41" s="90">
        <v>0</v>
      </c>
      <c r="FQ41" s="90">
        <v>0</v>
      </c>
      <c r="FR41" s="90">
        <v>0</v>
      </c>
      <c r="FS41" s="90">
        <v>0</v>
      </c>
      <c r="FT41" s="90">
        <v>0</v>
      </c>
      <c r="FU41" s="90">
        <v>0</v>
      </c>
      <c r="FV41" s="90">
        <v>0</v>
      </c>
      <c r="FW41" s="90">
        <v>0</v>
      </c>
      <c r="FX41" s="90">
        <v>0</v>
      </c>
      <c r="FY41" s="90">
        <v>0</v>
      </c>
      <c r="FZ41" s="90">
        <v>0</v>
      </c>
      <c r="GA41" s="90">
        <v>0</v>
      </c>
      <c r="GB41" s="90">
        <v>0</v>
      </c>
      <c r="GC41" s="90">
        <v>0</v>
      </c>
      <c r="GD41" s="90">
        <v>0</v>
      </c>
      <c r="GE41" s="86">
        <v>-217971</v>
      </c>
      <c r="GF41" s="86">
        <v>-210426</v>
      </c>
      <c r="GG41" s="95"/>
      <c r="GH41" s="95"/>
      <c r="GI41" s="90">
        <v>0</v>
      </c>
      <c r="GJ41" s="90">
        <v>0</v>
      </c>
      <c r="GK41" s="86">
        <f t="shared" si="120"/>
        <v>0</v>
      </c>
      <c r="GL41" s="86">
        <f t="shared" si="120"/>
        <v>0</v>
      </c>
      <c r="GM41" s="86">
        <v>0</v>
      </c>
      <c r="GN41" s="86">
        <v>0</v>
      </c>
      <c r="GO41" s="86">
        <v>0</v>
      </c>
      <c r="GP41" s="86">
        <v>0</v>
      </c>
      <c r="GQ41" s="90">
        <v>0</v>
      </c>
      <c r="GR41" s="90">
        <v>0</v>
      </c>
      <c r="GS41" s="95">
        <v>9827</v>
      </c>
      <c r="GT41" s="95">
        <v>4383</v>
      </c>
      <c r="GU41" s="90">
        <v>0</v>
      </c>
      <c r="GV41" s="90">
        <v>0</v>
      </c>
      <c r="GW41" s="95">
        <v>626</v>
      </c>
      <c r="GX41" s="95">
        <v>626</v>
      </c>
      <c r="GY41" s="95">
        <v>392.73</v>
      </c>
      <c r="GZ41" s="95">
        <v>332.03</v>
      </c>
      <c r="HA41" s="90">
        <v>0</v>
      </c>
      <c r="HB41" s="90">
        <v>0</v>
      </c>
      <c r="HC41" s="78">
        <f t="shared" si="21"/>
        <v>0</v>
      </c>
      <c r="HD41" s="78">
        <f t="shared" si="22"/>
        <v>0</v>
      </c>
      <c r="HE41" s="47"/>
      <c r="HF41" s="19"/>
      <c r="HG41" s="19"/>
      <c r="HH41" s="13">
        <f t="shared" si="118"/>
        <v>0</v>
      </c>
      <c r="HI41" s="13">
        <f t="shared" si="118"/>
        <v>0</v>
      </c>
      <c r="HJ41" s="6"/>
      <c r="HK41" s="6"/>
      <c r="HL41" s="6"/>
    </row>
    <row r="42" spans="1:220" s="7" customFormat="1" ht="17.25" customHeight="1">
      <c r="A42" s="99">
        <v>24</v>
      </c>
      <c r="B42" s="100" t="s">
        <v>204</v>
      </c>
      <c r="C42" s="90">
        <f t="shared" si="103"/>
        <v>249131</v>
      </c>
      <c r="D42" s="90">
        <f t="shared" si="85"/>
        <v>269354</v>
      </c>
      <c r="E42" s="90">
        <f t="shared" si="104"/>
        <v>79078</v>
      </c>
      <c r="F42" s="90">
        <f t="shared" si="104"/>
        <v>76899</v>
      </c>
      <c r="G42" s="90">
        <f t="shared" si="75"/>
        <v>14050</v>
      </c>
      <c r="H42" s="90">
        <f t="shared" si="76"/>
        <v>12257</v>
      </c>
      <c r="I42" s="95">
        <v>14050</v>
      </c>
      <c r="J42" s="95">
        <v>12257</v>
      </c>
      <c r="K42" s="95"/>
      <c r="L42" s="95"/>
      <c r="M42" s="90">
        <f t="shared" si="105"/>
        <v>51600</v>
      </c>
      <c r="N42" s="90">
        <f t="shared" si="91"/>
        <v>52000</v>
      </c>
      <c r="O42" s="95">
        <v>51600</v>
      </c>
      <c r="P42" s="95">
        <v>52000</v>
      </c>
      <c r="Q42" s="90">
        <v>0</v>
      </c>
      <c r="R42" s="86">
        <f t="shared" si="106"/>
        <v>0</v>
      </c>
      <c r="S42" s="90">
        <f t="shared" si="92"/>
        <v>8097</v>
      </c>
      <c r="T42" s="90">
        <f t="shared" si="93"/>
        <v>9024</v>
      </c>
      <c r="U42" s="95">
        <v>5781</v>
      </c>
      <c r="V42" s="95">
        <v>6090</v>
      </c>
      <c r="W42" s="95">
        <v>1656</v>
      </c>
      <c r="X42" s="95">
        <v>741</v>
      </c>
      <c r="Y42" s="86">
        <f t="shared" si="107"/>
        <v>0</v>
      </c>
      <c r="Z42" s="95">
        <v>440</v>
      </c>
      <c r="AA42" s="90">
        <v>0</v>
      </c>
      <c r="AB42" s="90">
        <v>0</v>
      </c>
      <c r="AC42" s="95">
        <v>984</v>
      </c>
      <c r="AD42" s="95">
        <v>2019</v>
      </c>
      <c r="AE42" s="90">
        <v>-324</v>
      </c>
      <c r="AF42" s="90">
        <v>-266</v>
      </c>
      <c r="AG42" s="90">
        <f t="shared" si="32"/>
        <v>0</v>
      </c>
      <c r="AH42" s="90">
        <f t="shared" si="33"/>
        <v>0</v>
      </c>
      <c r="AI42" s="90">
        <v>0</v>
      </c>
      <c r="AJ42" s="90">
        <v>0</v>
      </c>
      <c r="AK42" s="90">
        <v>0</v>
      </c>
      <c r="AL42" s="90">
        <v>0</v>
      </c>
      <c r="AM42" s="90">
        <f t="shared" si="34"/>
        <v>5331</v>
      </c>
      <c r="AN42" s="90">
        <f t="shared" si="35"/>
        <v>3618</v>
      </c>
      <c r="AO42" s="95">
        <v>1019</v>
      </c>
      <c r="AP42" s="95">
        <v>1960</v>
      </c>
      <c r="AQ42" s="95">
        <v>528</v>
      </c>
      <c r="AR42" s="90">
        <v>0</v>
      </c>
      <c r="AS42" s="95">
        <v>294</v>
      </c>
      <c r="AT42" s="95">
        <v>1307</v>
      </c>
      <c r="AU42" s="95">
        <v>3490</v>
      </c>
      <c r="AV42" s="95">
        <v>351</v>
      </c>
      <c r="AW42" s="90">
        <f t="shared" si="108"/>
        <v>170053</v>
      </c>
      <c r="AX42" s="90">
        <f t="shared" si="109"/>
        <v>192455</v>
      </c>
      <c r="AY42" s="90">
        <f t="shared" si="77"/>
        <v>0</v>
      </c>
      <c r="AZ42" s="90">
        <f t="shared" si="37"/>
        <v>0</v>
      </c>
      <c r="BA42" s="90">
        <v>0</v>
      </c>
      <c r="BB42" s="90">
        <v>0</v>
      </c>
      <c r="BC42" s="90">
        <v>0</v>
      </c>
      <c r="BD42" s="90">
        <v>0</v>
      </c>
      <c r="BE42" s="90">
        <v>0</v>
      </c>
      <c r="BF42" s="90">
        <v>0</v>
      </c>
      <c r="BG42" s="90">
        <v>0</v>
      </c>
      <c r="BH42" s="90">
        <v>0</v>
      </c>
      <c r="BI42" s="90">
        <v>0</v>
      </c>
      <c r="BJ42" s="90">
        <f t="shared" si="110"/>
        <v>0</v>
      </c>
      <c r="BK42" s="101">
        <f t="shared" si="119"/>
        <v>129833</v>
      </c>
      <c r="BL42" s="95">
        <f t="shared" si="119"/>
        <v>150872</v>
      </c>
      <c r="BM42" s="95">
        <f t="shared" si="39"/>
        <v>122967</v>
      </c>
      <c r="BN42" s="95">
        <f t="shared" si="40"/>
        <v>150287</v>
      </c>
      <c r="BO42" s="95">
        <v>266016</v>
      </c>
      <c r="BP42" s="95">
        <v>271150</v>
      </c>
      <c r="BQ42" s="90">
        <v>-143049</v>
      </c>
      <c r="BR42" s="90">
        <v>-120863</v>
      </c>
      <c r="BS42" s="90">
        <f t="shared" si="41"/>
        <v>0</v>
      </c>
      <c r="BT42" s="90">
        <f t="shared" si="42"/>
        <v>0</v>
      </c>
      <c r="BU42" s="90">
        <v>0</v>
      </c>
      <c r="BV42" s="90">
        <v>0</v>
      </c>
      <c r="BW42" s="90">
        <v>0</v>
      </c>
      <c r="BX42" s="90">
        <v>0</v>
      </c>
      <c r="BY42" s="95">
        <f t="shared" si="43"/>
        <v>0</v>
      </c>
      <c r="BZ42" s="95">
        <f t="shared" si="44"/>
        <v>29</v>
      </c>
      <c r="CA42" s="95">
        <v>379</v>
      </c>
      <c r="CB42" s="95">
        <v>379</v>
      </c>
      <c r="CC42" s="86">
        <v>-379</v>
      </c>
      <c r="CD42" s="86">
        <v>-350</v>
      </c>
      <c r="CE42" s="95">
        <v>6866</v>
      </c>
      <c r="CF42" s="95">
        <v>556</v>
      </c>
      <c r="CG42" s="95">
        <f t="shared" si="97"/>
        <v>31571</v>
      </c>
      <c r="CH42" s="95">
        <f t="shared" si="8"/>
        <v>33704</v>
      </c>
      <c r="CI42" s="95">
        <v>47442</v>
      </c>
      <c r="CJ42" s="95">
        <v>47442</v>
      </c>
      <c r="CK42" s="90">
        <v>-15871</v>
      </c>
      <c r="CL42" s="90">
        <v>-13738</v>
      </c>
      <c r="CM42" s="95">
        <f t="shared" si="46"/>
        <v>535</v>
      </c>
      <c r="CN42" s="95">
        <f t="shared" si="47"/>
        <v>535</v>
      </c>
      <c r="CO42" s="95">
        <v>85</v>
      </c>
      <c r="CP42" s="95">
        <v>85</v>
      </c>
      <c r="CQ42" s="95">
        <v>450</v>
      </c>
      <c r="CR42" s="95">
        <v>450</v>
      </c>
      <c r="CS42" s="90">
        <v>0</v>
      </c>
      <c r="CT42" s="90">
        <v>0</v>
      </c>
      <c r="CU42" s="90">
        <v>0</v>
      </c>
      <c r="CV42" s="90">
        <v>0</v>
      </c>
      <c r="CW42" s="95">
        <f t="shared" si="49"/>
        <v>8114</v>
      </c>
      <c r="CX42" s="95">
        <f t="shared" si="50"/>
        <v>7344</v>
      </c>
      <c r="CY42" s="95">
        <v>2114</v>
      </c>
      <c r="CZ42" s="95">
        <v>1344</v>
      </c>
      <c r="DA42" s="86">
        <v>0</v>
      </c>
      <c r="DB42" s="86">
        <v>0</v>
      </c>
      <c r="DC42" s="95">
        <v>6000</v>
      </c>
      <c r="DD42" s="95">
        <v>6000</v>
      </c>
      <c r="DE42" s="95">
        <f t="shared" si="52"/>
        <v>249131</v>
      </c>
      <c r="DF42" s="95">
        <f t="shared" si="121"/>
        <v>269354</v>
      </c>
      <c r="DG42" s="95">
        <f t="shared" si="54"/>
        <v>50107</v>
      </c>
      <c r="DH42" s="95">
        <f t="shared" si="55"/>
        <v>82678</v>
      </c>
      <c r="DI42" s="95">
        <f t="shared" si="86"/>
        <v>31406</v>
      </c>
      <c r="DJ42" s="95">
        <f t="shared" si="87"/>
        <v>61289</v>
      </c>
      <c r="DK42" s="95">
        <v>4900</v>
      </c>
      <c r="DL42" s="95">
        <v>6200</v>
      </c>
      <c r="DM42" s="90">
        <v>0</v>
      </c>
      <c r="DN42" s="90">
        <v>0</v>
      </c>
      <c r="DO42" s="90">
        <v>0</v>
      </c>
      <c r="DP42" s="90">
        <v>0</v>
      </c>
      <c r="DQ42" s="95">
        <v>8404</v>
      </c>
      <c r="DR42" s="95">
        <v>3104</v>
      </c>
      <c r="DS42" s="95">
        <v>10</v>
      </c>
      <c r="DT42" s="95">
        <v>38</v>
      </c>
      <c r="DU42" s="95">
        <v>3681</v>
      </c>
      <c r="DV42" s="95">
        <v>4164</v>
      </c>
      <c r="DW42" s="95">
        <v>7964</v>
      </c>
      <c r="DX42" s="95">
        <v>5934</v>
      </c>
      <c r="DY42" s="95">
        <v>186</v>
      </c>
      <c r="DZ42" s="95">
        <v>457</v>
      </c>
      <c r="EA42" s="85">
        <f t="shared" si="14"/>
        <v>0</v>
      </c>
      <c r="EB42" s="85">
        <f t="shared" si="15"/>
        <v>0</v>
      </c>
      <c r="EC42" s="85">
        <f t="shared" si="111"/>
        <v>0</v>
      </c>
      <c r="ED42" s="85">
        <f t="shared" si="112"/>
        <v>0</v>
      </c>
      <c r="EE42" s="95">
        <v>1663</v>
      </c>
      <c r="EF42" s="95">
        <v>36316</v>
      </c>
      <c r="EG42" s="118">
        <v>0</v>
      </c>
      <c r="EH42" s="118">
        <v>0</v>
      </c>
      <c r="EI42" s="95">
        <f>4293+305</f>
        <v>4598</v>
      </c>
      <c r="EJ42" s="95">
        <f>4490+586</f>
        <v>5076</v>
      </c>
      <c r="EK42" s="95">
        <f t="shared" si="113"/>
        <v>18701</v>
      </c>
      <c r="EL42" s="86">
        <f t="shared" si="113"/>
        <v>21389</v>
      </c>
      <c r="EM42" s="118">
        <v>0</v>
      </c>
      <c r="EN42" s="118">
        <v>0</v>
      </c>
      <c r="EO42" s="86">
        <f t="shared" si="114"/>
        <v>0</v>
      </c>
      <c r="EP42" s="86">
        <f t="shared" si="115"/>
        <v>0</v>
      </c>
      <c r="EQ42" s="95">
        <v>10383</v>
      </c>
      <c r="ER42" s="95">
        <v>9213</v>
      </c>
      <c r="ES42" s="95">
        <v>6297</v>
      </c>
      <c r="ET42" s="95">
        <v>11197</v>
      </c>
      <c r="EU42" s="86">
        <v>0</v>
      </c>
      <c r="EV42" s="86">
        <v>0</v>
      </c>
      <c r="EW42" s="90">
        <v>0</v>
      </c>
      <c r="EX42" s="90">
        <v>0</v>
      </c>
      <c r="EY42" s="90">
        <v>0</v>
      </c>
      <c r="EZ42" s="90">
        <v>0</v>
      </c>
      <c r="FA42" s="90">
        <v>0</v>
      </c>
      <c r="FB42" s="90">
        <v>0</v>
      </c>
      <c r="FC42" s="90">
        <v>0</v>
      </c>
      <c r="FD42" s="90">
        <v>0</v>
      </c>
      <c r="FE42" s="90">
        <v>0</v>
      </c>
      <c r="FF42" s="90">
        <v>0</v>
      </c>
      <c r="FG42" s="95">
        <v>2021</v>
      </c>
      <c r="FH42" s="95">
        <v>979</v>
      </c>
      <c r="FI42" s="95">
        <f t="shared" si="116"/>
        <v>199024</v>
      </c>
      <c r="FJ42" s="95">
        <f t="shared" si="60"/>
        <v>186676</v>
      </c>
      <c r="FK42" s="95">
        <f t="shared" si="88"/>
        <v>151698</v>
      </c>
      <c r="FL42" s="95">
        <f t="shared" si="89"/>
        <v>136258</v>
      </c>
      <c r="FM42" s="95">
        <v>129631</v>
      </c>
      <c r="FN42" s="95">
        <v>129631</v>
      </c>
      <c r="FO42" s="90">
        <v>0</v>
      </c>
      <c r="FP42" s="90">
        <v>0</v>
      </c>
      <c r="FQ42" s="95">
        <v>13780</v>
      </c>
      <c r="FR42" s="95">
        <v>358</v>
      </c>
      <c r="FS42" s="90">
        <v>0</v>
      </c>
      <c r="FT42" s="90">
        <v>0</v>
      </c>
      <c r="FU42" s="90">
        <v>0</v>
      </c>
      <c r="FV42" s="90">
        <v>0</v>
      </c>
      <c r="FW42" s="90">
        <v>0</v>
      </c>
      <c r="FX42" s="90">
        <v>0</v>
      </c>
      <c r="FY42" s="95">
        <v>5632</v>
      </c>
      <c r="FZ42" s="95">
        <v>3833</v>
      </c>
      <c r="GA42" s="95">
        <v>177</v>
      </c>
      <c r="GB42" s="95">
        <v>1211</v>
      </c>
      <c r="GC42" s="90">
        <v>0</v>
      </c>
      <c r="GD42" s="90">
        <v>0</v>
      </c>
      <c r="GE42" s="95">
        <v>1819</v>
      </c>
      <c r="GF42" s="95">
        <v>566</v>
      </c>
      <c r="GG42" s="95">
        <v>659</v>
      </c>
      <c r="GH42" s="95">
        <v>659</v>
      </c>
      <c r="GI42" s="90">
        <v>0</v>
      </c>
      <c r="GJ42" s="90">
        <v>0</v>
      </c>
      <c r="GK42" s="86">
        <f t="shared" si="120"/>
        <v>47326</v>
      </c>
      <c r="GL42" s="86">
        <f t="shared" si="120"/>
        <v>50418</v>
      </c>
      <c r="GM42" s="95">
        <v>47326</v>
      </c>
      <c r="GN42" s="95">
        <v>50418</v>
      </c>
      <c r="GO42" s="86">
        <v>0</v>
      </c>
      <c r="GP42" s="86">
        <v>0</v>
      </c>
      <c r="GQ42" s="90">
        <v>0</v>
      </c>
      <c r="GR42" s="90">
        <v>0</v>
      </c>
      <c r="GS42" s="90">
        <v>0</v>
      </c>
      <c r="GT42" s="90">
        <v>0</v>
      </c>
      <c r="GU42" s="90">
        <v>0</v>
      </c>
      <c r="GV42" s="90">
        <v>0</v>
      </c>
      <c r="GW42" s="90">
        <v>0</v>
      </c>
      <c r="GX42" s="90">
        <v>0</v>
      </c>
      <c r="GY42" s="95">
        <v>99156.14</v>
      </c>
      <c r="GZ42" s="95">
        <v>80138.73</v>
      </c>
      <c r="HA42" s="90">
        <v>0</v>
      </c>
      <c r="HB42" s="90">
        <v>0</v>
      </c>
      <c r="HC42" s="78">
        <f t="shared" si="21"/>
        <v>0</v>
      </c>
      <c r="HD42" s="78">
        <f t="shared" si="22"/>
        <v>0</v>
      </c>
      <c r="HE42" s="47"/>
      <c r="HF42" s="19"/>
      <c r="HG42" s="19"/>
      <c r="HH42" s="13">
        <f t="shared" si="118"/>
        <v>0</v>
      </c>
      <c r="HI42" s="13">
        <f t="shared" si="118"/>
        <v>0</v>
      </c>
      <c r="HJ42" s="6"/>
      <c r="HK42" s="6"/>
      <c r="HL42" s="6"/>
    </row>
    <row r="43" spans="1:220" s="7" customFormat="1" ht="17.25" customHeight="1">
      <c r="A43" s="99">
        <v>25</v>
      </c>
      <c r="B43" s="100" t="s">
        <v>205</v>
      </c>
      <c r="C43" s="90">
        <f aca="true" t="shared" si="122" ref="C43:D47">E43+AW43</f>
        <v>372511</v>
      </c>
      <c r="D43" s="90">
        <f t="shared" si="122"/>
        <v>266436</v>
      </c>
      <c r="E43" s="90">
        <f aca="true" t="shared" si="123" ref="E43:E51">G43+M43+S43+AG43+AM43</f>
        <v>360166</v>
      </c>
      <c r="F43" s="90">
        <f aca="true" t="shared" si="124" ref="F43:F51">H43+N43+T43+AH43+AN43</f>
        <v>255227</v>
      </c>
      <c r="G43" s="90">
        <f t="shared" si="75"/>
        <v>31976</v>
      </c>
      <c r="H43" s="90">
        <f t="shared" si="76"/>
        <v>25492</v>
      </c>
      <c r="I43" s="95">
        <v>31976</v>
      </c>
      <c r="J43" s="95">
        <v>25492</v>
      </c>
      <c r="K43" s="95"/>
      <c r="L43" s="95"/>
      <c r="M43" s="90">
        <f aca="true" t="shared" si="125" ref="M43:N48">SUM(O43+Q43)</f>
        <v>0</v>
      </c>
      <c r="N43" s="90">
        <f t="shared" si="125"/>
        <v>0</v>
      </c>
      <c r="O43" s="90">
        <v>0</v>
      </c>
      <c r="P43" s="95"/>
      <c r="Q43" s="90">
        <v>0</v>
      </c>
      <c r="R43" s="86">
        <f t="shared" si="106"/>
        <v>0</v>
      </c>
      <c r="S43" s="90">
        <f aca="true" t="shared" si="126" ref="S43:T47">SUM(U43+W43+Y43+AA43+AC43+AE43)</f>
        <v>317015</v>
      </c>
      <c r="T43" s="90">
        <f t="shared" si="126"/>
        <v>214201</v>
      </c>
      <c r="U43" s="95">
        <v>271669</v>
      </c>
      <c r="V43" s="95">
        <v>186257</v>
      </c>
      <c r="W43" s="95">
        <v>30256</v>
      </c>
      <c r="X43" s="95">
        <v>12053</v>
      </c>
      <c r="Y43" s="86">
        <f t="shared" si="107"/>
        <v>0</v>
      </c>
      <c r="Z43" s="90">
        <v>0</v>
      </c>
      <c r="AA43" s="90">
        <v>0</v>
      </c>
      <c r="AB43" s="90">
        <v>0</v>
      </c>
      <c r="AC43" s="95">
        <v>15360</v>
      </c>
      <c r="AD43" s="95">
        <v>16181</v>
      </c>
      <c r="AE43" s="90">
        <v>-270</v>
      </c>
      <c r="AF43" s="90">
        <v>-290</v>
      </c>
      <c r="AG43" s="90">
        <f aca="true" t="shared" si="127" ref="AG43:AH47">SUM(AI43+AK43)</f>
        <v>10395</v>
      </c>
      <c r="AH43" s="90">
        <f t="shared" si="127"/>
        <v>14685</v>
      </c>
      <c r="AI43" s="95">
        <v>10395</v>
      </c>
      <c r="AJ43" s="95">
        <v>14685</v>
      </c>
      <c r="AK43" s="90">
        <v>0</v>
      </c>
      <c r="AL43" s="90">
        <v>0</v>
      </c>
      <c r="AM43" s="90">
        <f t="shared" si="34"/>
        <v>780</v>
      </c>
      <c r="AN43" s="90">
        <f>SUM(AP43+AR43+AT43+AV43)</f>
        <v>849</v>
      </c>
      <c r="AO43" s="90">
        <v>0</v>
      </c>
      <c r="AP43" s="90">
        <v>0</v>
      </c>
      <c r="AQ43" s="90">
        <v>0</v>
      </c>
      <c r="AR43" s="90">
        <v>0</v>
      </c>
      <c r="AS43" s="95">
        <v>679</v>
      </c>
      <c r="AT43" s="95">
        <v>748</v>
      </c>
      <c r="AU43" s="95">
        <v>101</v>
      </c>
      <c r="AV43" s="95">
        <v>101</v>
      </c>
      <c r="AW43" s="90">
        <f t="shared" si="108"/>
        <v>12345</v>
      </c>
      <c r="AX43" s="90">
        <f t="shared" si="109"/>
        <v>11209</v>
      </c>
      <c r="AY43" s="90">
        <f t="shared" si="77"/>
        <v>0</v>
      </c>
      <c r="AZ43" s="90">
        <f t="shared" si="37"/>
        <v>0</v>
      </c>
      <c r="BA43" s="90">
        <v>0</v>
      </c>
      <c r="BB43" s="90">
        <v>0</v>
      </c>
      <c r="BC43" s="90">
        <v>0</v>
      </c>
      <c r="BD43" s="90">
        <v>0</v>
      </c>
      <c r="BE43" s="90">
        <v>0</v>
      </c>
      <c r="BF43" s="90">
        <v>0</v>
      </c>
      <c r="BG43" s="90">
        <v>0</v>
      </c>
      <c r="BH43" s="90">
        <v>0</v>
      </c>
      <c r="BI43" s="90">
        <v>0</v>
      </c>
      <c r="BJ43" s="90">
        <v>0</v>
      </c>
      <c r="BK43" s="101">
        <f aca="true" t="shared" si="128" ref="BK43:BL47">BM43+BS43+BY43+CE43</f>
        <v>2372</v>
      </c>
      <c r="BL43" s="95">
        <f t="shared" si="128"/>
        <v>2453</v>
      </c>
      <c r="BM43" s="95">
        <f t="shared" si="39"/>
        <v>1866</v>
      </c>
      <c r="BN43" s="95">
        <f>BP43+BR43</f>
        <v>1115</v>
      </c>
      <c r="BO43" s="95">
        <v>3351</v>
      </c>
      <c r="BP43" s="95">
        <v>3099</v>
      </c>
      <c r="BQ43" s="90">
        <v>-1485</v>
      </c>
      <c r="BR43" s="90">
        <v>-1984</v>
      </c>
      <c r="BS43" s="90">
        <f t="shared" si="41"/>
        <v>0</v>
      </c>
      <c r="BT43" s="90">
        <f t="shared" si="42"/>
        <v>0</v>
      </c>
      <c r="BU43" s="90">
        <v>0</v>
      </c>
      <c r="BV43" s="90">
        <v>0</v>
      </c>
      <c r="BW43" s="90">
        <v>0</v>
      </c>
      <c r="BX43" s="90">
        <v>0</v>
      </c>
      <c r="BY43" s="95">
        <f t="shared" si="43"/>
        <v>0</v>
      </c>
      <c r="BZ43" s="95">
        <f t="shared" si="44"/>
        <v>0</v>
      </c>
      <c r="CA43" s="95"/>
      <c r="CB43" s="86">
        <v>0</v>
      </c>
      <c r="CC43" s="86">
        <v>0</v>
      </c>
      <c r="CD43" s="86">
        <v>0</v>
      </c>
      <c r="CE43" s="95">
        <v>506</v>
      </c>
      <c r="CF43" s="95">
        <v>1338</v>
      </c>
      <c r="CG43" s="95">
        <f>CI43+CK43</f>
        <v>8089</v>
      </c>
      <c r="CH43" s="95">
        <f t="shared" si="8"/>
        <v>8674</v>
      </c>
      <c r="CI43" s="95">
        <v>11046</v>
      </c>
      <c r="CJ43" s="95">
        <v>11046</v>
      </c>
      <c r="CK43" s="90">
        <v>-2957</v>
      </c>
      <c r="CL43" s="90">
        <v>-2372</v>
      </c>
      <c r="CM43" s="95">
        <f t="shared" si="46"/>
        <v>450</v>
      </c>
      <c r="CN43" s="95">
        <f t="shared" si="47"/>
        <v>0</v>
      </c>
      <c r="CO43" s="90">
        <v>0</v>
      </c>
      <c r="CP43" s="90">
        <v>0</v>
      </c>
      <c r="CQ43" s="95">
        <v>450</v>
      </c>
      <c r="CR43" s="95"/>
      <c r="CS43" s="90">
        <v>0</v>
      </c>
      <c r="CT43" s="90">
        <v>0</v>
      </c>
      <c r="CU43" s="90">
        <v>0</v>
      </c>
      <c r="CV43" s="90">
        <v>0</v>
      </c>
      <c r="CW43" s="95">
        <f t="shared" si="49"/>
        <v>1434</v>
      </c>
      <c r="CX43" s="95">
        <f>CZ43+DB43+DD43</f>
        <v>82</v>
      </c>
      <c r="CY43" s="95">
        <v>1434</v>
      </c>
      <c r="CZ43" s="95">
        <v>82</v>
      </c>
      <c r="DA43" s="86">
        <v>0</v>
      </c>
      <c r="DB43" s="86">
        <v>0</v>
      </c>
      <c r="DC43" s="86">
        <v>0</v>
      </c>
      <c r="DD43" s="86">
        <v>0</v>
      </c>
      <c r="DE43" s="95">
        <f t="shared" si="52"/>
        <v>372511</v>
      </c>
      <c r="DF43" s="95">
        <f t="shared" si="121"/>
        <v>266436</v>
      </c>
      <c r="DG43" s="95">
        <f aca="true" t="shared" si="129" ref="DG43:DH47">DI43+EK43</f>
        <v>359049</v>
      </c>
      <c r="DH43" s="95">
        <f t="shared" si="129"/>
        <v>226167</v>
      </c>
      <c r="DI43" s="95">
        <f>DK43+DQ43+DS43+DU43+DW43+DY43+EA43+EC43+EE43+EG43+EI43</f>
        <v>236850</v>
      </c>
      <c r="DJ43" s="95">
        <f>DL43+DR43+DT43+DV43+DX43+DZ43+EB43+ED43+EF43+EH43+EJ43</f>
        <v>160900</v>
      </c>
      <c r="DK43" s="95"/>
      <c r="DL43" s="95"/>
      <c r="DM43" s="90">
        <v>0</v>
      </c>
      <c r="DN43" s="90">
        <v>0</v>
      </c>
      <c r="DO43" s="90">
        <v>0</v>
      </c>
      <c r="DP43" s="90">
        <v>0</v>
      </c>
      <c r="DQ43" s="95">
        <v>87774</v>
      </c>
      <c r="DR43" s="95">
        <v>54229</v>
      </c>
      <c r="DS43" s="95">
        <v>22334</v>
      </c>
      <c r="DT43" s="95">
        <v>3917</v>
      </c>
      <c r="DU43" s="95">
        <v>6993</v>
      </c>
      <c r="DV43" s="95">
        <v>3300</v>
      </c>
      <c r="DW43" s="95">
        <v>2390</v>
      </c>
      <c r="DX43" s="95">
        <v>1350</v>
      </c>
      <c r="DY43" s="95">
        <v>104477</v>
      </c>
      <c r="DZ43" s="95">
        <v>85203</v>
      </c>
      <c r="EA43" s="85">
        <f t="shared" si="14"/>
        <v>0</v>
      </c>
      <c r="EB43" s="85">
        <f t="shared" si="15"/>
        <v>0</v>
      </c>
      <c r="EC43" s="85">
        <f t="shared" si="111"/>
        <v>0</v>
      </c>
      <c r="ED43" s="85">
        <f t="shared" si="112"/>
        <v>0</v>
      </c>
      <c r="EE43" s="95">
        <v>10231</v>
      </c>
      <c r="EF43" s="95">
        <v>16724</v>
      </c>
      <c r="EG43" s="118">
        <v>0</v>
      </c>
      <c r="EH43" s="118">
        <v>0</v>
      </c>
      <c r="EI43" s="95">
        <v>2651</v>
      </c>
      <c r="EJ43" s="86">
        <v>-3823</v>
      </c>
      <c r="EK43" s="95">
        <f t="shared" si="113"/>
        <v>122199</v>
      </c>
      <c r="EL43" s="86">
        <f aca="true" t="shared" si="130" ref="EK43:EL47">EN43+EP43+ER43+ET43+EZ43+FB43+FD43+FF43+FH43</f>
        <v>65267</v>
      </c>
      <c r="EM43" s="118">
        <v>0</v>
      </c>
      <c r="EN43" s="118">
        <v>0</v>
      </c>
      <c r="EO43" s="86">
        <f t="shared" si="114"/>
        <v>0</v>
      </c>
      <c r="EP43" s="86">
        <f t="shared" si="115"/>
        <v>0</v>
      </c>
      <c r="EQ43" s="95">
        <v>31866</v>
      </c>
      <c r="ER43" s="95">
        <v>31747</v>
      </c>
      <c r="ES43" s="95">
        <v>89538</v>
      </c>
      <c r="ET43" s="95">
        <v>33420</v>
      </c>
      <c r="EU43" s="95">
        <f>ES43</f>
        <v>89538</v>
      </c>
      <c r="EV43" s="95">
        <f>ET43</f>
        <v>33420</v>
      </c>
      <c r="EW43" s="90">
        <v>0</v>
      </c>
      <c r="EX43" s="90">
        <v>0</v>
      </c>
      <c r="EY43" s="90">
        <v>0</v>
      </c>
      <c r="EZ43" s="90">
        <v>0</v>
      </c>
      <c r="FA43" s="90">
        <v>0</v>
      </c>
      <c r="FB43" s="90">
        <v>0</v>
      </c>
      <c r="FC43" s="90">
        <v>0</v>
      </c>
      <c r="FD43" s="90">
        <v>0</v>
      </c>
      <c r="FE43" s="95">
        <v>695</v>
      </c>
      <c r="FF43" s="90">
        <v>0</v>
      </c>
      <c r="FG43" s="95">
        <v>100</v>
      </c>
      <c r="FH43" s="95">
        <v>100</v>
      </c>
      <c r="FI43" s="95">
        <f aca="true" t="shared" si="131" ref="FI43:FJ47">FK43+GK43</f>
        <v>13462</v>
      </c>
      <c r="FJ43" s="95">
        <f t="shared" si="131"/>
        <v>40269</v>
      </c>
      <c r="FK43" s="95">
        <f aca="true" t="shared" si="132" ref="FK43:FL47">FM43+FO43+FQ43+FS43+FU43+FW43+FY43+GA43+GC43+GE43+GG43+GI43</f>
        <v>61251</v>
      </c>
      <c r="FL43" s="95">
        <f t="shared" si="132"/>
        <v>62771</v>
      </c>
      <c r="FM43" s="95">
        <v>39595</v>
      </c>
      <c r="FN43" s="95">
        <v>39595</v>
      </c>
      <c r="FO43" s="95">
        <v>6276</v>
      </c>
      <c r="FP43" s="95">
        <v>6276</v>
      </c>
      <c r="FQ43" s="90">
        <v>0</v>
      </c>
      <c r="FR43" s="90">
        <v>0</v>
      </c>
      <c r="FS43" s="90">
        <v>0</v>
      </c>
      <c r="FT43" s="90">
        <v>0</v>
      </c>
      <c r="FU43" s="90">
        <v>0</v>
      </c>
      <c r="FV43" s="90">
        <v>0</v>
      </c>
      <c r="FW43" s="90">
        <v>0</v>
      </c>
      <c r="FX43" s="90">
        <v>0</v>
      </c>
      <c r="FY43" s="95">
        <f>1130+1199</f>
        <v>2329</v>
      </c>
      <c r="FZ43" s="95">
        <f>FY43</f>
        <v>2329</v>
      </c>
      <c r="GA43" s="90">
        <v>0</v>
      </c>
      <c r="GB43" s="90">
        <v>0</v>
      </c>
      <c r="GC43" s="90">
        <v>0</v>
      </c>
      <c r="GD43" s="90">
        <v>0</v>
      </c>
      <c r="GE43" s="95">
        <v>13051</v>
      </c>
      <c r="GF43" s="95">
        <v>14571</v>
      </c>
      <c r="GG43" s="90">
        <v>0</v>
      </c>
      <c r="GH43" s="90">
        <v>0</v>
      </c>
      <c r="GI43" s="90">
        <v>0</v>
      </c>
      <c r="GJ43" s="90">
        <v>0</v>
      </c>
      <c r="GK43" s="86">
        <f t="shared" si="120"/>
        <v>-47789</v>
      </c>
      <c r="GL43" s="86">
        <f t="shared" si="120"/>
        <v>-22502</v>
      </c>
      <c r="GM43" s="86">
        <v>-47789</v>
      </c>
      <c r="GN43" s="86">
        <v>-22502</v>
      </c>
      <c r="GO43" s="86">
        <v>0</v>
      </c>
      <c r="GP43" s="86">
        <v>0</v>
      </c>
      <c r="GQ43" s="90">
        <v>0</v>
      </c>
      <c r="GR43" s="90">
        <v>0</v>
      </c>
      <c r="GS43" s="90">
        <v>0</v>
      </c>
      <c r="GT43" s="90">
        <v>0</v>
      </c>
      <c r="GU43" s="90">
        <v>0</v>
      </c>
      <c r="GV43" s="90">
        <v>0</v>
      </c>
      <c r="GW43" s="95">
        <v>471</v>
      </c>
      <c r="GX43" s="95">
        <v>471</v>
      </c>
      <c r="GY43" s="95"/>
      <c r="GZ43" s="95">
        <v>1394</v>
      </c>
      <c r="HA43" s="90">
        <v>0</v>
      </c>
      <c r="HB43" s="90">
        <v>0</v>
      </c>
      <c r="HC43" s="78">
        <f t="shared" si="21"/>
        <v>0</v>
      </c>
      <c r="HD43" s="78">
        <f t="shared" si="22"/>
        <v>0</v>
      </c>
      <c r="HE43" s="47"/>
      <c r="HF43" s="19"/>
      <c r="HG43" s="19"/>
      <c r="HH43" s="13">
        <f t="shared" si="118"/>
        <v>0</v>
      </c>
      <c r="HI43" s="13">
        <f t="shared" si="118"/>
        <v>0</v>
      </c>
      <c r="HJ43" s="6"/>
      <c r="HK43" s="6"/>
      <c r="HL43" s="6"/>
    </row>
    <row r="44" spans="1:219" s="36" customFormat="1" ht="17.25" customHeight="1">
      <c r="A44" s="99">
        <v>26</v>
      </c>
      <c r="B44" s="103" t="s">
        <v>206</v>
      </c>
      <c r="C44" s="86">
        <f t="shared" si="122"/>
        <v>431630</v>
      </c>
      <c r="D44" s="86">
        <f t="shared" si="122"/>
        <v>441269</v>
      </c>
      <c r="E44" s="86">
        <f t="shared" si="123"/>
        <v>335448</v>
      </c>
      <c r="F44" s="86">
        <f t="shared" si="124"/>
        <v>343119</v>
      </c>
      <c r="G44" s="86">
        <f t="shared" si="75"/>
        <v>306118</v>
      </c>
      <c r="H44" s="86">
        <f t="shared" si="76"/>
        <v>279479</v>
      </c>
      <c r="I44" s="86">
        <v>19566</v>
      </c>
      <c r="J44" s="86">
        <v>5732</v>
      </c>
      <c r="K44" s="86">
        <v>286552</v>
      </c>
      <c r="L44" s="86">
        <v>273747</v>
      </c>
      <c r="M44" s="86">
        <f t="shared" si="125"/>
        <v>0</v>
      </c>
      <c r="N44" s="86">
        <f t="shared" si="125"/>
        <v>30000</v>
      </c>
      <c r="O44" s="90">
        <v>0</v>
      </c>
      <c r="P44" s="86">
        <v>30000</v>
      </c>
      <c r="Q44" s="90">
        <v>0</v>
      </c>
      <c r="R44" s="86">
        <f t="shared" si="106"/>
        <v>0</v>
      </c>
      <c r="S44" s="90">
        <f t="shared" si="126"/>
        <v>27416</v>
      </c>
      <c r="T44" s="90">
        <f t="shared" si="126"/>
        <v>31810</v>
      </c>
      <c r="U44" s="86">
        <v>3903</v>
      </c>
      <c r="V44" s="86">
        <v>6145</v>
      </c>
      <c r="W44" s="86">
        <v>21252</v>
      </c>
      <c r="X44" s="86">
        <v>21258</v>
      </c>
      <c r="Y44" s="86">
        <f t="shared" si="107"/>
        <v>0</v>
      </c>
      <c r="Z44" s="90">
        <v>0</v>
      </c>
      <c r="AA44" s="90">
        <v>0</v>
      </c>
      <c r="AB44" s="90">
        <v>0</v>
      </c>
      <c r="AC44" s="86">
        <v>2654</v>
      </c>
      <c r="AD44" s="86">
        <v>4635</v>
      </c>
      <c r="AE44" s="90">
        <v>-393</v>
      </c>
      <c r="AF44" s="90">
        <v>-228</v>
      </c>
      <c r="AG44" s="90">
        <f t="shared" si="127"/>
        <v>0</v>
      </c>
      <c r="AH44" s="90">
        <f t="shared" si="127"/>
        <v>0</v>
      </c>
      <c r="AI44" s="86"/>
      <c r="AJ44" s="86"/>
      <c r="AK44" s="90">
        <v>0</v>
      </c>
      <c r="AL44" s="90">
        <v>0</v>
      </c>
      <c r="AM44" s="90">
        <f t="shared" si="34"/>
        <v>1914</v>
      </c>
      <c r="AN44" s="90">
        <f>SUM(AP44+AR44+AT44+AV44)</f>
        <v>1830</v>
      </c>
      <c r="AO44" s="90">
        <v>0</v>
      </c>
      <c r="AP44" s="90">
        <v>0</v>
      </c>
      <c r="AQ44" s="90">
        <v>0</v>
      </c>
      <c r="AR44" s="90">
        <v>0</v>
      </c>
      <c r="AS44" s="86">
        <v>461</v>
      </c>
      <c r="AT44" s="86">
        <v>148</v>
      </c>
      <c r="AU44" s="86">
        <v>1453</v>
      </c>
      <c r="AV44" s="86">
        <v>1682</v>
      </c>
      <c r="AW44" s="90">
        <f t="shared" si="108"/>
        <v>96182</v>
      </c>
      <c r="AX44" s="90">
        <f t="shared" si="108"/>
        <v>98150</v>
      </c>
      <c r="AY44" s="90">
        <f t="shared" si="77"/>
        <v>0</v>
      </c>
      <c r="AZ44" s="90">
        <f t="shared" si="37"/>
        <v>0</v>
      </c>
      <c r="BA44" s="90">
        <v>0</v>
      </c>
      <c r="BB44" s="90">
        <v>0</v>
      </c>
      <c r="BC44" s="90">
        <v>0</v>
      </c>
      <c r="BD44" s="90">
        <v>0</v>
      </c>
      <c r="BE44" s="90">
        <v>0</v>
      </c>
      <c r="BF44" s="90">
        <v>0</v>
      </c>
      <c r="BG44" s="90">
        <v>0</v>
      </c>
      <c r="BH44" s="90">
        <v>0</v>
      </c>
      <c r="BI44" s="90">
        <v>0</v>
      </c>
      <c r="BJ44" s="90">
        <v>0</v>
      </c>
      <c r="BK44" s="86">
        <f t="shared" si="128"/>
        <v>86501</v>
      </c>
      <c r="BL44" s="86">
        <f t="shared" si="128"/>
        <v>86375</v>
      </c>
      <c r="BM44" s="86">
        <f t="shared" si="39"/>
        <v>2642</v>
      </c>
      <c r="BN44" s="86">
        <f>BP44+BR44</f>
        <v>3784</v>
      </c>
      <c r="BO44" s="86">
        <v>44963</v>
      </c>
      <c r="BP44" s="86">
        <v>44438</v>
      </c>
      <c r="BQ44" s="90">
        <v>-42321</v>
      </c>
      <c r="BR44" s="90">
        <v>-40654</v>
      </c>
      <c r="BS44" s="90">
        <f>BU44+BW44</f>
        <v>0</v>
      </c>
      <c r="BT44" s="90">
        <f t="shared" si="42"/>
        <v>0</v>
      </c>
      <c r="BU44" s="90">
        <v>0</v>
      </c>
      <c r="BV44" s="90">
        <v>0</v>
      </c>
      <c r="BW44" s="90">
        <v>0</v>
      </c>
      <c r="BX44" s="90">
        <v>0</v>
      </c>
      <c r="BY44" s="86">
        <f t="shared" si="43"/>
        <v>40</v>
      </c>
      <c r="BZ44" s="86">
        <f t="shared" si="44"/>
        <v>194</v>
      </c>
      <c r="CA44" s="86">
        <v>486</v>
      </c>
      <c r="CB44" s="86">
        <v>486</v>
      </c>
      <c r="CC44" s="86">
        <v>-446</v>
      </c>
      <c r="CD44" s="86">
        <v>-292</v>
      </c>
      <c r="CE44" s="86">
        <v>83819</v>
      </c>
      <c r="CF44" s="86">
        <v>82397</v>
      </c>
      <c r="CG44" s="86">
        <f>CI44+CK44</f>
        <v>8717</v>
      </c>
      <c r="CH44" s="86">
        <f t="shared" si="8"/>
        <v>10369</v>
      </c>
      <c r="CI44" s="86">
        <v>46825</v>
      </c>
      <c r="CJ44" s="86">
        <v>46825</v>
      </c>
      <c r="CK44" s="90">
        <v>-38108</v>
      </c>
      <c r="CL44" s="90">
        <v>-36456</v>
      </c>
      <c r="CM44" s="86">
        <f t="shared" si="46"/>
        <v>0</v>
      </c>
      <c r="CN44" s="86">
        <f t="shared" si="47"/>
        <v>0</v>
      </c>
      <c r="CO44" s="90">
        <v>0</v>
      </c>
      <c r="CP44" s="90">
        <v>0</v>
      </c>
      <c r="CQ44" s="90">
        <v>0</v>
      </c>
      <c r="CR44" s="86"/>
      <c r="CS44" s="90">
        <v>0</v>
      </c>
      <c r="CT44" s="90">
        <v>0</v>
      </c>
      <c r="CU44" s="90">
        <v>0</v>
      </c>
      <c r="CV44" s="90">
        <v>0</v>
      </c>
      <c r="CW44" s="86">
        <f t="shared" si="49"/>
        <v>964</v>
      </c>
      <c r="CX44" s="86">
        <f>CZ44+DB44+DD44</f>
        <v>1406</v>
      </c>
      <c r="CY44" s="86">
        <v>664</v>
      </c>
      <c r="CZ44" s="86">
        <v>1106</v>
      </c>
      <c r="DA44" s="86">
        <v>0</v>
      </c>
      <c r="DB44" s="86">
        <v>0</v>
      </c>
      <c r="DC44" s="86">
        <v>300</v>
      </c>
      <c r="DD44" s="86">
        <v>300</v>
      </c>
      <c r="DE44" s="86">
        <f t="shared" si="52"/>
        <v>431630</v>
      </c>
      <c r="DF44" s="86">
        <f t="shared" si="121"/>
        <v>441269</v>
      </c>
      <c r="DG44" s="86">
        <f t="shared" si="129"/>
        <v>139858</v>
      </c>
      <c r="DH44" s="86">
        <f t="shared" si="129"/>
        <v>133242</v>
      </c>
      <c r="DI44" s="86">
        <f>DK44+DQ44+DS44+DU44+DW44+DY44+EA44+EC44+EE44+EG44+EI44</f>
        <v>82047</v>
      </c>
      <c r="DJ44" s="86">
        <f>DL44+DR44+DT44+DV44+DX44+DZ44+EB44+ED44+EF44+EH44+EJ44</f>
        <v>78259</v>
      </c>
      <c r="DK44" s="86"/>
      <c r="DL44" s="86"/>
      <c r="DM44" s="90">
        <v>0</v>
      </c>
      <c r="DN44" s="90">
        <v>0</v>
      </c>
      <c r="DO44" s="90">
        <v>0</v>
      </c>
      <c r="DP44" s="90">
        <v>0</v>
      </c>
      <c r="DQ44" s="86">
        <v>1037</v>
      </c>
      <c r="DR44" s="86">
        <v>549</v>
      </c>
      <c r="DS44" s="86">
        <v>53</v>
      </c>
      <c r="DT44" s="86">
        <v>906</v>
      </c>
      <c r="DU44" s="86">
        <v>1465</v>
      </c>
      <c r="DV44" s="86">
        <v>2925</v>
      </c>
      <c r="DW44" s="86">
        <v>7760</v>
      </c>
      <c r="DX44" s="86">
        <v>12322</v>
      </c>
      <c r="DY44" s="86">
        <v>19280</v>
      </c>
      <c r="DZ44" s="86">
        <v>10037</v>
      </c>
      <c r="EA44" s="85">
        <f t="shared" si="14"/>
        <v>0</v>
      </c>
      <c r="EB44" s="85">
        <f t="shared" si="15"/>
        <v>0</v>
      </c>
      <c r="EC44" s="85">
        <f t="shared" si="111"/>
        <v>0</v>
      </c>
      <c r="ED44" s="85">
        <f t="shared" si="112"/>
        <v>0</v>
      </c>
      <c r="EE44" s="86">
        <v>37176</v>
      </c>
      <c r="EF44" s="86">
        <v>47255</v>
      </c>
      <c r="EG44" s="118">
        <v>0</v>
      </c>
      <c r="EH44" s="118">
        <v>0</v>
      </c>
      <c r="EI44" s="86">
        <v>15276</v>
      </c>
      <c r="EJ44" s="86">
        <v>4265</v>
      </c>
      <c r="EK44" s="95">
        <f t="shared" si="130"/>
        <v>57811</v>
      </c>
      <c r="EL44" s="86">
        <f t="shared" si="130"/>
        <v>54983</v>
      </c>
      <c r="EM44" s="118">
        <v>0</v>
      </c>
      <c r="EN44" s="118">
        <v>0</v>
      </c>
      <c r="EO44" s="86">
        <f t="shared" si="114"/>
        <v>0</v>
      </c>
      <c r="EP44" s="86">
        <f t="shared" si="115"/>
        <v>0</v>
      </c>
      <c r="EQ44" s="86">
        <v>52221</v>
      </c>
      <c r="ER44" s="86">
        <v>49939</v>
      </c>
      <c r="ES44" s="90">
        <v>0</v>
      </c>
      <c r="ET44" s="90">
        <v>0</v>
      </c>
      <c r="EU44" s="90">
        <v>0</v>
      </c>
      <c r="EV44" s="90">
        <v>0</v>
      </c>
      <c r="EW44" s="90">
        <v>0</v>
      </c>
      <c r="EX44" s="90">
        <v>0</v>
      </c>
      <c r="EY44" s="90">
        <v>0</v>
      </c>
      <c r="EZ44" s="90">
        <v>0</v>
      </c>
      <c r="FA44" s="90">
        <v>0</v>
      </c>
      <c r="FB44" s="90">
        <v>0</v>
      </c>
      <c r="FC44" s="90">
        <v>0</v>
      </c>
      <c r="FD44" s="90">
        <v>0</v>
      </c>
      <c r="FE44" s="86">
        <v>5590</v>
      </c>
      <c r="FF44" s="86">
        <v>5044</v>
      </c>
      <c r="FG44" s="90">
        <v>0</v>
      </c>
      <c r="FH44" s="90">
        <v>0</v>
      </c>
      <c r="FI44" s="86">
        <f t="shared" si="131"/>
        <v>291772</v>
      </c>
      <c r="FJ44" s="86">
        <f t="shared" si="131"/>
        <v>308027</v>
      </c>
      <c r="FK44" s="86">
        <f t="shared" si="132"/>
        <v>291772</v>
      </c>
      <c r="FL44" s="86">
        <f t="shared" si="132"/>
        <v>308027</v>
      </c>
      <c r="FM44" s="86">
        <v>230601</v>
      </c>
      <c r="FN44" s="86">
        <v>144922</v>
      </c>
      <c r="FO44" s="90">
        <v>0</v>
      </c>
      <c r="FP44" s="90">
        <v>0</v>
      </c>
      <c r="FQ44" s="90">
        <v>0</v>
      </c>
      <c r="FR44" s="90">
        <v>0</v>
      </c>
      <c r="FS44" s="90">
        <v>0</v>
      </c>
      <c r="FT44" s="90">
        <v>0</v>
      </c>
      <c r="FU44" s="90">
        <v>0</v>
      </c>
      <c r="FV44" s="90">
        <v>0</v>
      </c>
      <c r="FW44" s="90">
        <v>0</v>
      </c>
      <c r="FX44" s="90">
        <v>0</v>
      </c>
      <c r="FY44" s="86">
        <v>59997</v>
      </c>
      <c r="FZ44" s="86">
        <v>20000</v>
      </c>
      <c r="GA44" s="90">
        <v>0</v>
      </c>
      <c r="GB44" s="86">
        <v>8840</v>
      </c>
      <c r="GC44" s="90">
        <v>0</v>
      </c>
      <c r="GD44" s="90">
        <v>0</v>
      </c>
      <c r="GE44" s="86">
        <v>1174</v>
      </c>
      <c r="GF44" s="86">
        <v>134265</v>
      </c>
      <c r="GG44" s="90">
        <v>0</v>
      </c>
      <c r="GH44" s="90">
        <v>0</v>
      </c>
      <c r="GI44" s="90">
        <v>0</v>
      </c>
      <c r="GJ44" s="90">
        <v>0</v>
      </c>
      <c r="GK44" s="86">
        <f>GM44+GO44</f>
        <v>0</v>
      </c>
      <c r="GL44" s="86">
        <f>GN44+GP44</f>
        <v>0</v>
      </c>
      <c r="GM44" s="86">
        <v>0</v>
      </c>
      <c r="GN44" s="86">
        <v>0</v>
      </c>
      <c r="GO44" s="86">
        <v>0</v>
      </c>
      <c r="GP44" s="86">
        <v>0</v>
      </c>
      <c r="GQ44" s="90">
        <v>0</v>
      </c>
      <c r="GR44" s="90">
        <v>0</v>
      </c>
      <c r="GS44" s="90">
        <v>0</v>
      </c>
      <c r="GT44" s="90">
        <v>0</v>
      </c>
      <c r="GU44" s="90">
        <v>0</v>
      </c>
      <c r="GV44" s="90">
        <v>0</v>
      </c>
      <c r="GW44" s="90">
        <v>0</v>
      </c>
      <c r="GX44" s="90">
        <v>0</v>
      </c>
      <c r="GY44" s="90">
        <v>0</v>
      </c>
      <c r="GZ44" s="90">
        <v>0</v>
      </c>
      <c r="HA44" s="90">
        <v>0</v>
      </c>
      <c r="HB44" s="90">
        <v>0</v>
      </c>
      <c r="HC44" s="78">
        <f t="shared" si="21"/>
        <v>0</v>
      </c>
      <c r="HD44" s="78">
        <f t="shared" si="22"/>
        <v>0</v>
      </c>
      <c r="HE44" s="105"/>
      <c r="HJ44" s="37">
        <f>C44-DE44</f>
        <v>0</v>
      </c>
      <c r="HK44" s="37">
        <f>D44-DF44</f>
        <v>0</v>
      </c>
    </row>
    <row r="45" spans="1:217" s="8" customFormat="1" ht="15">
      <c r="A45" s="99">
        <v>27</v>
      </c>
      <c r="B45" s="92" t="s">
        <v>207</v>
      </c>
      <c r="C45" s="95">
        <f t="shared" si="122"/>
        <v>957095</v>
      </c>
      <c r="D45" s="95">
        <f t="shared" si="122"/>
        <v>1139456</v>
      </c>
      <c r="E45" s="95">
        <f t="shared" si="123"/>
        <v>864197</v>
      </c>
      <c r="F45" s="95">
        <f t="shared" si="124"/>
        <v>974607</v>
      </c>
      <c r="G45" s="95">
        <f t="shared" si="75"/>
        <v>162548</v>
      </c>
      <c r="H45" s="95">
        <f t="shared" si="76"/>
        <v>146152</v>
      </c>
      <c r="I45" s="95">
        <v>162548</v>
      </c>
      <c r="J45" s="95">
        <v>146152</v>
      </c>
      <c r="K45" s="95">
        <v>0</v>
      </c>
      <c r="L45" s="95">
        <v>0</v>
      </c>
      <c r="M45" s="95">
        <f t="shared" si="125"/>
        <v>0</v>
      </c>
      <c r="N45" s="95">
        <f t="shared" si="125"/>
        <v>0</v>
      </c>
      <c r="O45" s="90">
        <v>0</v>
      </c>
      <c r="P45" s="90">
        <v>0</v>
      </c>
      <c r="Q45" s="90">
        <v>0</v>
      </c>
      <c r="R45" s="86">
        <f t="shared" si="106"/>
        <v>0</v>
      </c>
      <c r="S45" s="95">
        <f t="shared" si="126"/>
        <v>101931</v>
      </c>
      <c r="T45" s="95">
        <f t="shared" si="126"/>
        <v>98895</v>
      </c>
      <c r="U45" s="95">
        <v>44822</v>
      </c>
      <c r="V45" s="95">
        <v>47939</v>
      </c>
      <c r="W45" s="95">
        <v>18332</v>
      </c>
      <c r="X45" s="95">
        <v>17956</v>
      </c>
      <c r="Y45" s="86">
        <f t="shared" si="107"/>
        <v>0</v>
      </c>
      <c r="Z45" s="90">
        <v>0</v>
      </c>
      <c r="AA45" s="90">
        <v>0</v>
      </c>
      <c r="AB45" s="90">
        <v>0</v>
      </c>
      <c r="AC45" s="95">
        <v>39053</v>
      </c>
      <c r="AD45" s="95">
        <v>33276</v>
      </c>
      <c r="AE45" s="111">
        <v>-276</v>
      </c>
      <c r="AF45" s="111">
        <v>-276</v>
      </c>
      <c r="AG45" s="95">
        <f t="shared" si="127"/>
        <v>588197</v>
      </c>
      <c r="AH45" s="95">
        <f t="shared" si="127"/>
        <v>718886</v>
      </c>
      <c r="AI45" s="95">
        <v>588197</v>
      </c>
      <c r="AJ45" s="95">
        <v>718886</v>
      </c>
      <c r="AK45" s="90">
        <v>0</v>
      </c>
      <c r="AL45" s="90">
        <v>0</v>
      </c>
      <c r="AM45" s="90">
        <f t="shared" si="34"/>
        <v>11521</v>
      </c>
      <c r="AN45" s="90">
        <f>SUM(AP45+AR45+AT45+AV45)</f>
        <v>10674</v>
      </c>
      <c r="AO45" s="90">
        <v>0</v>
      </c>
      <c r="AP45" s="90">
        <v>0</v>
      </c>
      <c r="AQ45" s="90">
        <v>0</v>
      </c>
      <c r="AR45" s="90">
        <v>0</v>
      </c>
      <c r="AS45" s="90">
        <v>0</v>
      </c>
      <c r="AT45" s="90">
        <v>0</v>
      </c>
      <c r="AU45" s="95">
        <v>11521</v>
      </c>
      <c r="AV45" s="95">
        <v>10674</v>
      </c>
      <c r="AW45" s="95">
        <f aca="true" t="shared" si="133" ref="AW45:AX47">AY45+BK45+CG45+CM45+CW45</f>
        <v>92898</v>
      </c>
      <c r="AX45" s="95">
        <f t="shared" si="133"/>
        <v>164849</v>
      </c>
      <c r="AY45" s="95">
        <f t="shared" si="77"/>
        <v>0</v>
      </c>
      <c r="AZ45" s="95">
        <f>SUM(BB45,BD45,BF45,BH45,BJ45)</f>
        <v>0</v>
      </c>
      <c r="BA45" s="90">
        <v>0</v>
      </c>
      <c r="BB45" s="90">
        <v>0</v>
      </c>
      <c r="BC45" s="90">
        <v>0</v>
      </c>
      <c r="BD45" s="90">
        <v>0</v>
      </c>
      <c r="BE45" s="90">
        <v>0</v>
      </c>
      <c r="BF45" s="90">
        <v>0</v>
      </c>
      <c r="BG45" s="90">
        <v>0</v>
      </c>
      <c r="BH45" s="90">
        <v>0</v>
      </c>
      <c r="BI45" s="90">
        <v>0</v>
      </c>
      <c r="BJ45" s="90">
        <v>0</v>
      </c>
      <c r="BK45" s="95">
        <f t="shared" si="128"/>
        <v>51762</v>
      </c>
      <c r="BL45" s="95">
        <f t="shared" si="128"/>
        <v>127439</v>
      </c>
      <c r="BM45" s="95">
        <f t="shared" si="39"/>
        <v>15056</v>
      </c>
      <c r="BN45" s="95">
        <f>BP45+BR45</f>
        <v>15312</v>
      </c>
      <c r="BO45" s="95">
        <v>30573</v>
      </c>
      <c r="BP45" s="95">
        <v>28757</v>
      </c>
      <c r="BQ45" s="112">
        <v>-15517</v>
      </c>
      <c r="BR45" s="112">
        <v>-13445</v>
      </c>
      <c r="BS45" s="90">
        <f t="shared" si="41"/>
        <v>0</v>
      </c>
      <c r="BT45" s="90">
        <f t="shared" si="42"/>
        <v>0</v>
      </c>
      <c r="BU45" s="90">
        <v>0</v>
      </c>
      <c r="BV45" s="90">
        <v>0</v>
      </c>
      <c r="BW45" s="90">
        <v>0</v>
      </c>
      <c r="BX45" s="90">
        <v>0</v>
      </c>
      <c r="BY45" s="95">
        <f t="shared" si="43"/>
        <v>0</v>
      </c>
      <c r="BZ45" s="95">
        <f>CB45+CD45</f>
        <v>0</v>
      </c>
      <c r="CA45" s="95">
        <v>0</v>
      </c>
      <c r="CB45" s="86">
        <v>0</v>
      </c>
      <c r="CC45" s="86">
        <v>0</v>
      </c>
      <c r="CD45" s="86">
        <v>0</v>
      </c>
      <c r="CE45" s="95">
        <v>36706</v>
      </c>
      <c r="CF45" s="95">
        <v>112127</v>
      </c>
      <c r="CG45" s="95">
        <f>CI45+CK45</f>
        <v>21841</v>
      </c>
      <c r="CH45" s="95">
        <f>CJ45+CL45</f>
        <v>22984</v>
      </c>
      <c r="CI45" s="95">
        <v>41999</v>
      </c>
      <c r="CJ45" s="95">
        <v>41999</v>
      </c>
      <c r="CK45" s="112">
        <v>-20158</v>
      </c>
      <c r="CL45" s="112">
        <v>-19015</v>
      </c>
      <c r="CM45" s="90">
        <f t="shared" si="46"/>
        <v>12983</v>
      </c>
      <c r="CN45" s="90">
        <f>CP45+CR45+CT45+CV45</f>
        <v>12983</v>
      </c>
      <c r="CO45" s="90">
        <v>0</v>
      </c>
      <c r="CP45" s="90">
        <v>0</v>
      </c>
      <c r="CQ45" s="95">
        <v>12983</v>
      </c>
      <c r="CR45" s="95">
        <v>12983</v>
      </c>
      <c r="CS45" s="90">
        <v>0</v>
      </c>
      <c r="CT45" s="90">
        <v>0</v>
      </c>
      <c r="CU45" s="90">
        <v>0</v>
      </c>
      <c r="CV45" s="90">
        <v>0</v>
      </c>
      <c r="CW45" s="95">
        <f t="shared" si="49"/>
        <v>6312</v>
      </c>
      <c r="CX45" s="95">
        <f>CZ45+DB45+DD45</f>
        <v>1443</v>
      </c>
      <c r="CY45" s="95">
        <v>5437</v>
      </c>
      <c r="CZ45" s="95">
        <v>568</v>
      </c>
      <c r="DA45" s="95">
        <v>875</v>
      </c>
      <c r="DB45" s="95">
        <v>875</v>
      </c>
      <c r="DC45" s="90">
        <v>0</v>
      </c>
      <c r="DD45" s="90">
        <v>0</v>
      </c>
      <c r="DE45" s="95">
        <f t="shared" si="52"/>
        <v>957095</v>
      </c>
      <c r="DF45" s="95">
        <f t="shared" si="121"/>
        <v>1139456</v>
      </c>
      <c r="DG45" s="95">
        <f t="shared" si="129"/>
        <v>760754</v>
      </c>
      <c r="DH45" s="95">
        <f t="shared" si="129"/>
        <v>900684</v>
      </c>
      <c r="DI45" s="95">
        <f t="shared" si="86"/>
        <v>488241</v>
      </c>
      <c r="DJ45" s="95">
        <f>DL45+DR45+DT45+DV45+DX45+DZ45+EB45+ED45+EF45+EH45+EJ45</f>
        <v>661118</v>
      </c>
      <c r="DK45" s="95"/>
      <c r="DL45" s="95"/>
      <c r="DM45" s="90">
        <v>0</v>
      </c>
      <c r="DN45" s="90">
        <v>0</v>
      </c>
      <c r="DO45" s="90">
        <v>0</v>
      </c>
      <c r="DP45" s="90">
        <v>0</v>
      </c>
      <c r="DQ45" s="95">
        <v>2223</v>
      </c>
      <c r="DR45" s="95">
        <v>8175</v>
      </c>
      <c r="DS45" s="95">
        <v>28733</v>
      </c>
      <c r="DT45" s="95">
        <v>158798</v>
      </c>
      <c r="DU45" s="95">
        <v>14665</v>
      </c>
      <c r="DV45" s="95">
        <v>24147</v>
      </c>
      <c r="DW45" s="95">
        <v>6709</v>
      </c>
      <c r="DX45" s="95">
        <v>8072</v>
      </c>
      <c r="DY45" s="95">
        <v>346937</v>
      </c>
      <c r="DZ45" s="95">
        <v>328379</v>
      </c>
      <c r="EA45" s="85">
        <f t="shared" si="14"/>
        <v>0</v>
      </c>
      <c r="EB45" s="85">
        <f t="shared" si="15"/>
        <v>0</v>
      </c>
      <c r="EC45" s="85">
        <f t="shared" si="111"/>
        <v>0</v>
      </c>
      <c r="ED45" s="85">
        <f t="shared" si="112"/>
        <v>0</v>
      </c>
      <c r="EE45" s="95">
        <v>97973</v>
      </c>
      <c r="EF45" s="95">
        <v>121617</v>
      </c>
      <c r="EG45" s="118">
        <v>0</v>
      </c>
      <c r="EH45" s="118">
        <v>0</v>
      </c>
      <c r="EI45" s="112">
        <v>-8999</v>
      </c>
      <c r="EJ45" s="95">
        <v>11930</v>
      </c>
      <c r="EK45" s="95">
        <f t="shared" si="130"/>
        <v>272513</v>
      </c>
      <c r="EL45" s="109">
        <f t="shared" si="130"/>
        <v>239566</v>
      </c>
      <c r="EM45" s="118">
        <v>0</v>
      </c>
      <c r="EN45" s="118">
        <v>0</v>
      </c>
      <c r="EO45" s="86">
        <f t="shared" si="114"/>
        <v>0</v>
      </c>
      <c r="EP45" s="86">
        <f t="shared" si="115"/>
        <v>0</v>
      </c>
      <c r="EQ45" s="95">
        <v>208314</v>
      </c>
      <c r="ER45" s="95">
        <v>143577</v>
      </c>
      <c r="ES45" s="90">
        <v>0</v>
      </c>
      <c r="ET45" s="90">
        <v>0</v>
      </c>
      <c r="EU45" s="90">
        <v>0</v>
      </c>
      <c r="EV45" s="90">
        <v>0</v>
      </c>
      <c r="EW45" s="90">
        <v>0</v>
      </c>
      <c r="EX45" s="90">
        <v>0</v>
      </c>
      <c r="EY45" s="90">
        <v>0</v>
      </c>
      <c r="EZ45" s="90">
        <v>0</v>
      </c>
      <c r="FA45" s="90">
        <v>0</v>
      </c>
      <c r="FB45" s="90">
        <v>0</v>
      </c>
      <c r="FC45" s="90">
        <v>0</v>
      </c>
      <c r="FD45" s="90">
        <v>0</v>
      </c>
      <c r="FE45" s="95">
        <v>64199</v>
      </c>
      <c r="FF45" s="95">
        <v>95989</v>
      </c>
      <c r="FG45" s="90">
        <v>0</v>
      </c>
      <c r="FH45" s="90">
        <v>0</v>
      </c>
      <c r="FI45" s="95">
        <f t="shared" si="131"/>
        <v>196341</v>
      </c>
      <c r="FJ45" s="95">
        <f t="shared" si="131"/>
        <v>238772</v>
      </c>
      <c r="FK45" s="95">
        <f t="shared" si="132"/>
        <v>132327</v>
      </c>
      <c r="FL45" s="95">
        <f t="shared" si="132"/>
        <v>93309</v>
      </c>
      <c r="FM45" s="95">
        <v>68052</v>
      </c>
      <c r="FN45" s="95">
        <v>31235</v>
      </c>
      <c r="FO45" s="90">
        <v>0</v>
      </c>
      <c r="FP45" s="90">
        <v>0</v>
      </c>
      <c r="FQ45" s="90">
        <v>0</v>
      </c>
      <c r="FR45" s="90">
        <v>0</v>
      </c>
      <c r="FS45" s="90">
        <v>0</v>
      </c>
      <c r="FT45" s="90">
        <v>0</v>
      </c>
      <c r="FU45" s="90">
        <v>0</v>
      </c>
      <c r="FV45" s="90">
        <v>0</v>
      </c>
      <c r="FW45" s="90">
        <v>0</v>
      </c>
      <c r="FX45" s="90">
        <v>0</v>
      </c>
      <c r="FY45" s="95">
        <v>0</v>
      </c>
      <c r="FZ45" s="95">
        <v>7205</v>
      </c>
      <c r="GA45" s="95">
        <v>4159</v>
      </c>
      <c r="GB45" s="95">
        <v>6827</v>
      </c>
      <c r="GC45" s="90">
        <v>0</v>
      </c>
      <c r="GD45" s="90">
        <v>0</v>
      </c>
      <c r="GE45" s="95">
        <v>60116</v>
      </c>
      <c r="GF45" s="95">
        <v>48042</v>
      </c>
      <c r="GG45" s="90">
        <v>0</v>
      </c>
      <c r="GH45" s="90">
        <v>0</v>
      </c>
      <c r="GI45" s="90">
        <v>0</v>
      </c>
      <c r="GJ45" s="90">
        <v>0</v>
      </c>
      <c r="GK45" s="95">
        <f aca="true" t="shared" si="134" ref="GK45:GK51">GM45+GO45</f>
        <v>64014</v>
      </c>
      <c r="GL45" s="95">
        <f>+GN45+GP45</f>
        <v>145463</v>
      </c>
      <c r="GM45" s="95">
        <v>44385</v>
      </c>
      <c r="GN45" s="95">
        <v>125834</v>
      </c>
      <c r="GO45" s="95">
        <v>19629</v>
      </c>
      <c r="GP45" s="95">
        <v>19629</v>
      </c>
      <c r="GQ45" s="90">
        <v>0</v>
      </c>
      <c r="GR45" s="90">
        <v>0</v>
      </c>
      <c r="GS45" s="90">
        <v>0</v>
      </c>
      <c r="GT45" s="90">
        <v>0</v>
      </c>
      <c r="GU45" s="90">
        <v>0</v>
      </c>
      <c r="GV45" s="90">
        <v>0</v>
      </c>
      <c r="GW45" s="90">
        <v>0</v>
      </c>
      <c r="GX45" s="90">
        <v>0</v>
      </c>
      <c r="GY45" s="90">
        <v>0</v>
      </c>
      <c r="GZ45" s="90">
        <v>0</v>
      </c>
      <c r="HA45" s="90">
        <v>0</v>
      </c>
      <c r="HB45" s="90">
        <v>0</v>
      </c>
      <c r="HC45" s="78">
        <f t="shared" si="21"/>
        <v>0</v>
      </c>
      <c r="HD45" s="78">
        <f t="shared" si="22"/>
        <v>0</v>
      </c>
      <c r="HE45" s="94"/>
      <c r="HF45" s="20"/>
      <c r="HG45" s="20"/>
      <c r="HH45" s="22">
        <f>C45-DE45</f>
        <v>0</v>
      </c>
      <c r="HI45" s="22">
        <f>D45-DF45</f>
        <v>0</v>
      </c>
    </row>
    <row r="46" spans="1:213" s="8" customFormat="1" ht="17.25" customHeight="1">
      <c r="A46" s="99">
        <v>28</v>
      </c>
      <c r="B46" s="92" t="s">
        <v>208</v>
      </c>
      <c r="C46" s="90">
        <f t="shared" si="122"/>
        <v>2227704</v>
      </c>
      <c r="D46" s="90">
        <f t="shared" si="122"/>
        <v>2096697</v>
      </c>
      <c r="E46" s="90">
        <f t="shared" si="123"/>
        <v>1917837</v>
      </c>
      <c r="F46" s="90">
        <f t="shared" si="124"/>
        <v>1927139</v>
      </c>
      <c r="G46" s="90">
        <f t="shared" si="75"/>
        <v>52050</v>
      </c>
      <c r="H46" s="90">
        <f t="shared" si="76"/>
        <v>17913</v>
      </c>
      <c r="I46" s="90">
        <v>52050</v>
      </c>
      <c r="J46" s="90">
        <v>17913</v>
      </c>
      <c r="K46" s="90"/>
      <c r="L46" s="90"/>
      <c r="M46" s="90">
        <f t="shared" si="125"/>
        <v>0</v>
      </c>
      <c r="N46" s="90">
        <f t="shared" si="125"/>
        <v>0</v>
      </c>
      <c r="O46" s="90">
        <v>0</v>
      </c>
      <c r="P46" s="90">
        <v>0</v>
      </c>
      <c r="Q46" s="90">
        <v>0</v>
      </c>
      <c r="R46" s="86">
        <f t="shared" si="106"/>
        <v>0</v>
      </c>
      <c r="S46" s="90">
        <f t="shared" si="126"/>
        <v>33177</v>
      </c>
      <c r="T46" s="90">
        <f t="shared" si="126"/>
        <v>31101</v>
      </c>
      <c r="U46" s="90">
        <v>13667</v>
      </c>
      <c r="V46" s="90">
        <v>18749</v>
      </c>
      <c r="W46" s="90">
        <v>16274</v>
      </c>
      <c r="X46" s="90">
        <v>12559</v>
      </c>
      <c r="Y46" s="86">
        <f t="shared" si="107"/>
        <v>0</v>
      </c>
      <c r="Z46" s="90">
        <v>0</v>
      </c>
      <c r="AA46" s="90">
        <v>0</v>
      </c>
      <c r="AB46" s="90">
        <v>0</v>
      </c>
      <c r="AC46" s="90">
        <v>4053</v>
      </c>
      <c r="AD46" s="90">
        <v>610</v>
      </c>
      <c r="AE46" s="90">
        <v>-817</v>
      </c>
      <c r="AF46" s="90">
        <v>-817</v>
      </c>
      <c r="AG46" s="90">
        <f t="shared" si="127"/>
        <v>1793902</v>
      </c>
      <c r="AH46" s="90">
        <f t="shared" si="127"/>
        <v>1849411</v>
      </c>
      <c r="AI46" s="90">
        <v>1793902</v>
      </c>
      <c r="AJ46" s="90">
        <v>1849411</v>
      </c>
      <c r="AK46" s="90">
        <v>0</v>
      </c>
      <c r="AL46" s="90">
        <v>0</v>
      </c>
      <c r="AM46" s="90">
        <f t="shared" si="34"/>
        <v>38708</v>
      </c>
      <c r="AN46" s="90">
        <f>SUM(AP46+AR46+AT46+AV46)</f>
        <v>28714</v>
      </c>
      <c r="AO46" s="90">
        <v>0</v>
      </c>
      <c r="AP46" s="90">
        <v>0</v>
      </c>
      <c r="AQ46" s="90">
        <v>5720</v>
      </c>
      <c r="AR46" s="90">
        <v>6031</v>
      </c>
      <c r="AS46" s="90">
        <v>10822</v>
      </c>
      <c r="AT46" s="90">
        <v>0</v>
      </c>
      <c r="AU46" s="90">
        <v>22166</v>
      </c>
      <c r="AV46" s="90">
        <v>22683</v>
      </c>
      <c r="AW46" s="90">
        <f t="shared" si="133"/>
        <v>309867</v>
      </c>
      <c r="AX46" s="90">
        <f t="shared" si="133"/>
        <v>169558</v>
      </c>
      <c r="AY46" s="90">
        <f t="shared" si="77"/>
        <v>0</v>
      </c>
      <c r="AZ46" s="90">
        <f>SUM(BB46,BD46,BF46,BH46,BJ46)</f>
        <v>0</v>
      </c>
      <c r="BA46" s="90">
        <v>0</v>
      </c>
      <c r="BB46" s="90">
        <v>0</v>
      </c>
      <c r="BC46" s="90">
        <v>0</v>
      </c>
      <c r="BD46" s="90">
        <v>0</v>
      </c>
      <c r="BE46" s="90">
        <v>0</v>
      </c>
      <c r="BF46" s="90">
        <v>0</v>
      </c>
      <c r="BG46" s="90">
        <v>0</v>
      </c>
      <c r="BH46" s="90">
        <v>0</v>
      </c>
      <c r="BI46" s="90">
        <v>0</v>
      </c>
      <c r="BJ46" s="90">
        <v>0</v>
      </c>
      <c r="BK46" s="90">
        <f t="shared" si="128"/>
        <v>19139</v>
      </c>
      <c r="BL46" s="90">
        <f t="shared" si="128"/>
        <v>27534</v>
      </c>
      <c r="BM46" s="90">
        <f t="shared" si="39"/>
        <v>18117</v>
      </c>
      <c r="BN46" s="90">
        <f>BP46+BR46</f>
        <v>26499</v>
      </c>
      <c r="BO46" s="90">
        <v>76970</v>
      </c>
      <c r="BP46" s="90">
        <v>76939</v>
      </c>
      <c r="BQ46" s="90">
        <v>-58853</v>
      </c>
      <c r="BR46" s="90">
        <v>-50440</v>
      </c>
      <c r="BS46" s="90">
        <f t="shared" si="41"/>
        <v>0</v>
      </c>
      <c r="BT46" s="90">
        <f t="shared" si="42"/>
        <v>0</v>
      </c>
      <c r="BU46" s="90">
        <v>0</v>
      </c>
      <c r="BV46" s="90">
        <v>0</v>
      </c>
      <c r="BW46" s="90">
        <v>0</v>
      </c>
      <c r="BX46" s="90">
        <v>0</v>
      </c>
      <c r="BY46" s="90">
        <f t="shared" si="43"/>
        <v>1022</v>
      </c>
      <c r="BZ46" s="90">
        <f>CB46+CD46</f>
        <v>1035</v>
      </c>
      <c r="CA46" s="90">
        <v>1041</v>
      </c>
      <c r="CB46" s="90">
        <v>1041</v>
      </c>
      <c r="CC46" s="86">
        <v>-19</v>
      </c>
      <c r="CD46" s="86">
        <v>-6</v>
      </c>
      <c r="CE46" s="90">
        <v>0</v>
      </c>
      <c r="CF46" s="90">
        <v>0</v>
      </c>
      <c r="CG46" s="90">
        <f>CI46+CK46</f>
        <v>233135</v>
      </c>
      <c r="CH46" s="90">
        <f>CJ46+CL46</f>
        <v>120302</v>
      </c>
      <c r="CI46" s="90">
        <v>265727</v>
      </c>
      <c r="CJ46" s="90">
        <v>144772</v>
      </c>
      <c r="CK46" s="90">
        <v>-32592</v>
      </c>
      <c r="CL46" s="90">
        <v>-24470</v>
      </c>
      <c r="CM46" s="90">
        <f t="shared" si="46"/>
        <v>5000</v>
      </c>
      <c r="CN46" s="90">
        <f>CP46+CR46+CT46+CV46</f>
        <v>5000</v>
      </c>
      <c r="CO46" s="90">
        <v>0</v>
      </c>
      <c r="CP46" s="90">
        <v>0</v>
      </c>
      <c r="CQ46" s="90">
        <v>0</v>
      </c>
      <c r="CR46" s="90">
        <v>0</v>
      </c>
      <c r="CS46" s="90">
        <v>5000</v>
      </c>
      <c r="CT46" s="90">
        <v>5000</v>
      </c>
      <c r="CU46" s="90">
        <v>0</v>
      </c>
      <c r="CV46" s="90">
        <v>0</v>
      </c>
      <c r="CW46" s="90">
        <f t="shared" si="49"/>
        <v>52593</v>
      </c>
      <c r="CX46" s="90">
        <f>CZ46+DB46+DD46</f>
        <v>16722</v>
      </c>
      <c r="CY46" s="90">
        <v>0</v>
      </c>
      <c r="CZ46" s="90">
        <v>0</v>
      </c>
      <c r="DA46" s="90">
        <v>52593</v>
      </c>
      <c r="DB46" s="90">
        <v>16722</v>
      </c>
      <c r="DC46" s="90">
        <v>0</v>
      </c>
      <c r="DD46" s="90">
        <v>0</v>
      </c>
      <c r="DE46" s="90">
        <f t="shared" si="52"/>
        <v>2227704</v>
      </c>
      <c r="DF46" s="90">
        <f t="shared" si="121"/>
        <v>2096697</v>
      </c>
      <c r="DG46" s="90">
        <f t="shared" si="129"/>
        <v>1942371</v>
      </c>
      <c r="DH46" s="90">
        <f t="shared" si="129"/>
        <v>1835092</v>
      </c>
      <c r="DI46" s="90">
        <f>DK46+DQ46+DS46+DU46+DW46+DY46+EA46+EC46+EE46+EG46+EI46</f>
        <v>1473008</v>
      </c>
      <c r="DJ46" s="90">
        <f>DL46+DR46+DT46+DV46+DX46+DZ46+EB46+ED46+EF46+EH46+EJ46</f>
        <v>1429474</v>
      </c>
      <c r="DK46" s="90">
        <v>11993</v>
      </c>
      <c r="DL46" s="90">
        <v>140597</v>
      </c>
      <c r="DM46" s="90">
        <v>0</v>
      </c>
      <c r="DN46" s="90">
        <v>0</v>
      </c>
      <c r="DO46" s="90">
        <v>0</v>
      </c>
      <c r="DP46" s="90">
        <v>0</v>
      </c>
      <c r="DQ46" s="90">
        <v>24582</v>
      </c>
      <c r="DR46" s="90">
        <v>17944</v>
      </c>
      <c r="DS46" s="90">
        <v>858093</v>
      </c>
      <c r="DT46" s="90">
        <v>791324</v>
      </c>
      <c r="DU46" s="90">
        <v>62045</v>
      </c>
      <c r="DV46" s="90">
        <v>54797</v>
      </c>
      <c r="DW46" s="90">
        <v>48647</v>
      </c>
      <c r="DX46" s="90">
        <v>48182</v>
      </c>
      <c r="DY46" s="90">
        <v>0</v>
      </c>
      <c r="DZ46" s="90">
        <v>0</v>
      </c>
      <c r="EA46" s="85">
        <f t="shared" si="14"/>
        <v>0</v>
      </c>
      <c r="EB46" s="85">
        <f t="shared" si="15"/>
        <v>0</v>
      </c>
      <c r="EC46" s="85">
        <f t="shared" si="111"/>
        <v>0</v>
      </c>
      <c r="ED46" s="85">
        <f t="shared" si="112"/>
        <v>0</v>
      </c>
      <c r="EE46" s="90">
        <v>454709</v>
      </c>
      <c r="EF46" s="90">
        <v>370597</v>
      </c>
      <c r="EG46" s="118">
        <v>0</v>
      </c>
      <c r="EH46" s="118">
        <v>0</v>
      </c>
      <c r="EI46" s="90">
        <v>12939</v>
      </c>
      <c r="EJ46" s="90">
        <v>6033</v>
      </c>
      <c r="EK46" s="90">
        <f t="shared" si="130"/>
        <v>469363</v>
      </c>
      <c r="EL46" s="86">
        <f t="shared" si="130"/>
        <v>405618</v>
      </c>
      <c r="EM46" s="118">
        <v>0</v>
      </c>
      <c r="EN46" s="118">
        <v>0</v>
      </c>
      <c r="EO46" s="86">
        <f t="shared" si="114"/>
        <v>0</v>
      </c>
      <c r="EP46" s="86">
        <f t="shared" si="115"/>
        <v>0</v>
      </c>
      <c r="EQ46" s="90">
        <v>16754</v>
      </c>
      <c r="ER46" s="90">
        <v>20750</v>
      </c>
      <c r="ES46" s="90">
        <v>392187</v>
      </c>
      <c r="ET46" s="90">
        <v>324429</v>
      </c>
      <c r="EU46" s="90">
        <v>0</v>
      </c>
      <c r="EV46" s="90">
        <v>0</v>
      </c>
      <c r="EW46" s="90">
        <v>0</v>
      </c>
      <c r="EX46" s="90">
        <v>0</v>
      </c>
      <c r="EY46" s="90">
        <v>0</v>
      </c>
      <c r="EZ46" s="90">
        <v>0</v>
      </c>
      <c r="FA46" s="90">
        <v>0</v>
      </c>
      <c r="FB46" s="90">
        <v>0</v>
      </c>
      <c r="FC46" s="90">
        <v>0</v>
      </c>
      <c r="FD46" s="90">
        <v>0</v>
      </c>
      <c r="FE46" s="90">
        <v>60422</v>
      </c>
      <c r="FF46" s="90">
        <v>60439</v>
      </c>
      <c r="FG46" s="90">
        <v>0</v>
      </c>
      <c r="FH46" s="90">
        <v>0</v>
      </c>
      <c r="FI46" s="90">
        <f t="shared" si="131"/>
        <v>285333</v>
      </c>
      <c r="FJ46" s="90">
        <f t="shared" si="131"/>
        <v>261605</v>
      </c>
      <c r="FK46" s="90">
        <f t="shared" si="132"/>
        <v>225962</v>
      </c>
      <c r="FL46" s="90">
        <f t="shared" si="132"/>
        <v>202052</v>
      </c>
      <c r="FM46" s="90">
        <v>145859</v>
      </c>
      <c r="FN46" s="90">
        <v>145859</v>
      </c>
      <c r="FO46" s="90">
        <v>0</v>
      </c>
      <c r="FP46" s="90">
        <v>0</v>
      </c>
      <c r="FQ46" s="90">
        <v>0</v>
      </c>
      <c r="FR46" s="90">
        <v>0</v>
      </c>
      <c r="FS46" s="90">
        <v>0</v>
      </c>
      <c r="FT46" s="90">
        <v>0</v>
      </c>
      <c r="FU46" s="90">
        <v>0</v>
      </c>
      <c r="FV46" s="90">
        <v>0</v>
      </c>
      <c r="FW46" s="90">
        <v>0</v>
      </c>
      <c r="FX46" s="90">
        <v>0</v>
      </c>
      <c r="FY46" s="90">
        <v>21693</v>
      </c>
      <c r="FZ46" s="90">
        <v>0</v>
      </c>
      <c r="GA46" s="90">
        <v>4643</v>
      </c>
      <c r="GB46" s="90">
        <v>4643</v>
      </c>
      <c r="GC46" s="90">
        <v>0</v>
      </c>
      <c r="GD46" s="90">
        <v>0</v>
      </c>
      <c r="GE46" s="90">
        <v>53767</v>
      </c>
      <c r="GF46" s="90">
        <v>51550</v>
      </c>
      <c r="GG46" s="90">
        <v>0</v>
      </c>
      <c r="GH46" s="90">
        <v>0</v>
      </c>
      <c r="GI46" s="90">
        <v>0</v>
      </c>
      <c r="GJ46" s="90">
        <v>0</v>
      </c>
      <c r="GK46" s="95">
        <f t="shared" si="134"/>
        <v>59371</v>
      </c>
      <c r="GL46" s="95">
        <f>+GN46+GP46</f>
        <v>59553</v>
      </c>
      <c r="GM46" s="90">
        <v>-289</v>
      </c>
      <c r="GN46" s="90">
        <v>-145</v>
      </c>
      <c r="GO46" s="90">
        <v>59660</v>
      </c>
      <c r="GP46" s="90">
        <v>59698</v>
      </c>
      <c r="GQ46" s="90">
        <v>0</v>
      </c>
      <c r="GR46" s="90">
        <v>0</v>
      </c>
      <c r="GS46" s="90">
        <v>0</v>
      </c>
      <c r="GT46" s="90">
        <v>0</v>
      </c>
      <c r="GU46" s="90">
        <v>0</v>
      </c>
      <c r="GV46" s="90">
        <v>0</v>
      </c>
      <c r="GW46" s="90">
        <v>0</v>
      </c>
      <c r="GX46" s="90">
        <v>0</v>
      </c>
      <c r="GY46" s="90">
        <v>0</v>
      </c>
      <c r="GZ46" s="90">
        <v>0</v>
      </c>
      <c r="HA46" s="90">
        <v>0</v>
      </c>
      <c r="HB46" s="90">
        <v>0</v>
      </c>
      <c r="HC46" s="78">
        <f t="shared" si="21"/>
        <v>0</v>
      </c>
      <c r="HD46" s="78">
        <f aca="true" t="shared" si="135" ref="HD46:HD55">D46-DF46</f>
        <v>0</v>
      </c>
      <c r="HE46" s="94"/>
    </row>
    <row r="47" spans="1:213" s="8" customFormat="1" ht="17.25" customHeight="1">
      <c r="A47" s="99">
        <v>29</v>
      </c>
      <c r="B47" s="92" t="s">
        <v>209</v>
      </c>
      <c r="C47" s="90">
        <f t="shared" si="122"/>
        <v>771647</v>
      </c>
      <c r="D47" s="90">
        <f t="shared" si="122"/>
        <v>763652</v>
      </c>
      <c r="E47" s="90">
        <f t="shared" si="123"/>
        <v>628512</v>
      </c>
      <c r="F47" s="90">
        <f t="shared" si="124"/>
        <v>615521</v>
      </c>
      <c r="G47" s="90">
        <f t="shared" si="75"/>
        <v>21706</v>
      </c>
      <c r="H47" s="90">
        <f t="shared" si="76"/>
        <v>32965</v>
      </c>
      <c r="I47" s="90">
        <v>21706</v>
      </c>
      <c r="J47" s="90">
        <v>32965</v>
      </c>
      <c r="K47" s="90"/>
      <c r="L47" s="90"/>
      <c r="M47" s="90">
        <f t="shared" si="125"/>
        <v>0</v>
      </c>
      <c r="N47" s="90">
        <f t="shared" si="125"/>
        <v>0</v>
      </c>
      <c r="O47" s="90">
        <v>0</v>
      </c>
      <c r="P47" s="90">
        <v>0</v>
      </c>
      <c r="Q47" s="90">
        <v>0</v>
      </c>
      <c r="R47" s="86">
        <f t="shared" si="106"/>
        <v>0</v>
      </c>
      <c r="S47" s="90">
        <f t="shared" si="126"/>
        <v>157492</v>
      </c>
      <c r="T47" s="90">
        <f t="shared" si="126"/>
        <v>145683</v>
      </c>
      <c r="U47" s="90">
        <v>53487</v>
      </c>
      <c r="V47" s="90">
        <v>49271</v>
      </c>
      <c r="W47" s="90">
        <v>4353</v>
      </c>
      <c r="X47" s="90">
        <v>13098</v>
      </c>
      <c r="Y47" s="86">
        <f t="shared" si="107"/>
        <v>0</v>
      </c>
      <c r="Z47" s="90">
        <v>0</v>
      </c>
      <c r="AA47" s="90">
        <v>0</v>
      </c>
      <c r="AB47" s="90">
        <v>0</v>
      </c>
      <c r="AC47" s="90">
        <v>119652</v>
      </c>
      <c r="AD47" s="90">
        <v>103314</v>
      </c>
      <c r="AE47" s="90">
        <v>-20000</v>
      </c>
      <c r="AF47" s="90">
        <v>-20000</v>
      </c>
      <c r="AG47" s="90">
        <f t="shared" si="127"/>
        <v>426186</v>
      </c>
      <c r="AH47" s="90">
        <f t="shared" si="127"/>
        <v>421141</v>
      </c>
      <c r="AI47" s="90">
        <v>426186</v>
      </c>
      <c r="AJ47" s="90">
        <v>421141</v>
      </c>
      <c r="AK47" s="90">
        <v>0</v>
      </c>
      <c r="AL47" s="90">
        <v>0</v>
      </c>
      <c r="AM47" s="90">
        <f t="shared" si="34"/>
        <v>23128</v>
      </c>
      <c r="AN47" s="90">
        <f>SUM(AP47+AR47+AT47+AV47)</f>
        <v>15732</v>
      </c>
      <c r="AO47" s="90">
        <v>0</v>
      </c>
      <c r="AP47" s="90">
        <v>0</v>
      </c>
      <c r="AQ47" s="90">
        <v>0</v>
      </c>
      <c r="AR47" s="90">
        <v>0</v>
      </c>
      <c r="AS47" s="90">
        <v>2640</v>
      </c>
      <c r="AT47" s="90">
        <v>2852</v>
      </c>
      <c r="AU47" s="90">
        <v>20488</v>
      </c>
      <c r="AV47" s="90">
        <v>12880</v>
      </c>
      <c r="AW47" s="90">
        <f t="shared" si="133"/>
        <v>143135</v>
      </c>
      <c r="AX47" s="90">
        <f t="shared" si="133"/>
        <v>148131</v>
      </c>
      <c r="AY47" s="90">
        <f t="shared" si="77"/>
        <v>0</v>
      </c>
      <c r="AZ47" s="90">
        <f>SUM(BB47,BD47,BF47,BH47,BJ47)</f>
        <v>0</v>
      </c>
      <c r="BA47" s="90">
        <v>0</v>
      </c>
      <c r="BB47" s="90">
        <v>0</v>
      </c>
      <c r="BC47" s="90">
        <v>0</v>
      </c>
      <c r="BD47" s="90">
        <v>0</v>
      </c>
      <c r="BE47" s="90">
        <v>0</v>
      </c>
      <c r="BF47" s="90">
        <v>0</v>
      </c>
      <c r="BG47" s="90">
        <v>0</v>
      </c>
      <c r="BH47" s="90">
        <v>0</v>
      </c>
      <c r="BI47" s="90">
        <v>0</v>
      </c>
      <c r="BJ47" s="90">
        <v>0</v>
      </c>
      <c r="BK47" s="90">
        <f t="shared" si="128"/>
        <v>101030</v>
      </c>
      <c r="BL47" s="90">
        <f t="shared" si="128"/>
        <v>101111</v>
      </c>
      <c r="BM47" s="90">
        <f t="shared" si="39"/>
        <v>16553</v>
      </c>
      <c r="BN47" s="90">
        <f>BP47+BR47</f>
        <v>16634</v>
      </c>
      <c r="BO47" s="90">
        <v>27573</v>
      </c>
      <c r="BP47" s="90">
        <v>26180</v>
      </c>
      <c r="BQ47" s="90">
        <v>-11020</v>
      </c>
      <c r="BR47" s="90">
        <v>-9546</v>
      </c>
      <c r="BS47" s="90">
        <f t="shared" si="41"/>
        <v>0</v>
      </c>
      <c r="BT47" s="90">
        <f t="shared" si="42"/>
        <v>0</v>
      </c>
      <c r="BU47" s="90">
        <v>0</v>
      </c>
      <c r="BV47" s="90">
        <v>0</v>
      </c>
      <c r="BW47" s="90">
        <v>0</v>
      </c>
      <c r="BX47" s="90">
        <v>0</v>
      </c>
      <c r="BY47" s="90">
        <f t="shared" si="43"/>
        <v>84477</v>
      </c>
      <c r="BZ47" s="90">
        <f>CB47+CD47</f>
        <v>84477</v>
      </c>
      <c r="CA47" s="90">
        <v>84488</v>
      </c>
      <c r="CB47" s="90">
        <v>84488</v>
      </c>
      <c r="CC47" s="86">
        <v>-11</v>
      </c>
      <c r="CD47" s="86">
        <v>-11</v>
      </c>
      <c r="CE47" s="90">
        <v>0</v>
      </c>
      <c r="CF47" s="90">
        <v>0</v>
      </c>
      <c r="CG47" s="90">
        <f>CI47+CK47</f>
        <v>35187</v>
      </c>
      <c r="CH47" s="90">
        <f>CJ47+CL47</f>
        <v>44128</v>
      </c>
      <c r="CI47" s="90">
        <v>62251</v>
      </c>
      <c r="CJ47" s="90">
        <v>77195</v>
      </c>
      <c r="CK47" s="90">
        <v>-27064</v>
      </c>
      <c r="CL47" s="90">
        <v>-33067</v>
      </c>
      <c r="CM47" s="90">
        <f t="shared" si="46"/>
        <v>5700</v>
      </c>
      <c r="CN47" s="90">
        <f>CP47+CR47+CT47+CV47</f>
        <v>1250</v>
      </c>
      <c r="CO47" s="90">
        <v>0</v>
      </c>
      <c r="CP47" s="90">
        <v>0</v>
      </c>
      <c r="CQ47" s="90">
        <v>0</v>
      </c>
      <c r="CR47" s="90">
        <v>0</v>
      </c>
      <c r="CS47" s="90">
        <v>5700</v>
      </c>
      <c r="CT47" s="90">
        <v>1250</v>
      </c>
      <c r="CU47" s="90">
        <v>0</v>
      </c>
      <c r="CV47" s="90">
        <v>0</v>
      </c>
      <c r="CW47" s="90">
        <f t="shared" si="49"/>
        <v>1218</v>
      </c>
      <c r="CX47" s="90">
        <f>CZ47+DB47+DD47</f>
        <v>1642</v>
      </c>
      <c r="CY47" s="90">
        <v>1215</v>
      </c>
      <c r="CZ47" s="90">
        <v>1639</v>
      </c>
      <c r="DA47" s="90">
        <v>0</v>
      </c>
      <c r="DB47" s="90">
        <v>0</v>
      </c>
      <c r="DC47" s="90">
        <v>3</v>
      </c>
      <c r="DD47" s="90">
        <v>3</v>
      </c>
      <c r="DE47" s="90">
        <f t="shared" si="52"/>
        <v>771647</v>
      </c>
      <c r="DF47" s="90">
        <f t="shared" si="121"/>
        <v>763652</v>
      </c>
      <c r="DG47" s="90">
        <f t="shared" si="129"/>
        <v>587847</v>
      </c>
      <c r="DH47" s="90">
        <f t="shared" si="129"/>
        <v>584419</v>
      </c>
      <c r="DI47" s="90">
        <f>DK47+DQ47+DS47+DU47+DW47+DY47+EA47+EC47+EE47+EG47+EI47</f>
        <v>245755</v>
      </c>
      <c r="DJ47" s="90">
        <f>DL47+DR47+DT47+DV47+DX47+DZ47+EB47+ED47+EF47+EH47+EJ47</f>
        <v>245490</v>
      </c>
      <c r="DK47" s="90">
        <v>40000</v>
      </c>
      <c r="DL47" s="90">
        <v>36000</v>
      </c>
      <c r="DM47" s="90">
        <v>0</v>
      </c>
      <c r="DN47" s="90">
        <v>0</v>
      </c>
      <c r="DO47" s="90">
        <v>0</v>
      </c>
      <c r="DP47" s="90">
        <v>0</v>
      </c>
      <c r="DQ47" s="90">
        <v>25228</v>
      </c>
      <c r="DR47" s="90">
        <v>14865</v>
      </c>
      <c r="DS47" s="90">
        <v>38016</v>
      </c>
      <c r="DT47" s="90">
        <v>45573</v>
      </c>
      <c r="DU47" s="90">
        <v>19701</v>
      </c>
      <c r="DV47" s="90">
        <v>13194</v>
      </c>
      <c r="DW47" s="90">
        <v>9045</v>
      </c>
      <c r="DX47" s="90">
        <v>26918</v>
      </c>
      <c r="DY47" s="90">
        <v>101654</v>
      </c>
      <c r="DZ47" s="90">
        <v>97485</v>
      </c>
      <c r="EA47" s="85">
        <f aca="true" t="shared" si="136" ref="EA47:EA70">SUM(EA48:EA64)</f>
        <v>0</v>
      </c>
      <c r="EB47" s="85">
        <f aca="true" t="shared" si="137" ref="EB47:EB70">SUM(EB48:EB64)</f>
        <v>0</v>
      </c>
      <c r="EC47" s="85">
        <f t="shared" si="111"/>
        <v>0</v>
      </c>
      <c r="ED47" s="85">
        <f t="shared" si="112"/>
        <v>0</v>
      </c>
      <c r="EE47" s="90">
        <v>11823</v>
      </c>
      <c r="EF47" s="90">
        <v>11219</v>
      </c>
      <c r="EG47" s="118">
        <v>0</v>
      </c>
      <c r="EH47" s="118">
        <v>0</v>
      </c>
      <c r="EI47" s="90">
        <v>288</v>
      </c>
      <c r="EJ47" s="90">
        <v>236</v>
      </c>
      <c r="EK47" s="90">
        <f t="shared" si="130"/>
        <v>342092</v>
      </c>
      <c r="EL47" s="86">
        <f t="shared" si="130"/>
        <v>338929</v>
      </c>
      <c r="EM47" s="118">
        <v>0</v>
      </c>
      <c r="EN47" s="118">
        <v>0</v>
      </c>
      <c r="EO47" s="86">
        <f t="shared" si="114"/>
        <v>0</v>
      </c>
      <c r="EP47" s="86">
        <f t="shared" si="115"/>
        <v>0</v>
      </c>
      <c r="EQ47" s="90">
        <v>243775</v>
      </c>
      <c r="ER47" s="90">
        <v>308615</v>
      </c>
      <c r="ES47" s="90">
        <v>11813</v>
      </c>
      <c r="ET47" s="90">
        <v>11813</v>
      </c>
      <c r="EU47" s="90">
        <v>0</v>
      </c>
      <c r="EV47" s="90">
        <v>0</v>
      </c>
      <c r="EW47" s="90">
        <v>0</v>
      </c>
      <c r="EX47" s="90">
        <v>0</v>
      </c>
      <c r="EY47" s="90">
        <v>0</v>
      </c>
      <c r="EZ47" s="90">
        <v>0</v>
      </c>
      <c r="FA47" s="90">
        <v>0</v>
      </c>
      <c r="FB47" s="90">
        <v>0</v>
      </c>
      <c r="FC47" s="90">
        <v>0</v>
      </c>
      <c r="FD47" s="90">
        <v>0</v>
      </c>
      <c r="FE47" s="90">
        <v>86288</v>
      </c>
      <c r="FF47" s="90">
        <v>18501</v>
      </c>
      <c r="FG47" s="90">
        <v>216</v>
      </c>
      <c r="FH47" s="90">
        <v>0</v>
      </c>
      <c r="FI47" s="90">
        <f t="shared" si="131"/>
        <v>183800</v>
      </c>
      <c r="FJ47" s="90">
        <f t="shared" si="131"/>
        <v>179233</v>
      </c>
      <c r="FK47" s="90">
        <f t="shared" si="132"/>
        <v>124577</v>
      </c>
      <c r="FL47" s="90">
        <f t="shared" si="132"/>
        <v>112065</v>
      </c>
      <c r="FM47" s="90">
        <v>90706</v>
      </c>
      <c r="FN47" s="90">
        <v>90706</v>
      </c>
      <c r="FO47" s="90">
        <v>0</v>
      </c>
      <c r="FP47" s="90">
        <v>0</v>
      </c>
      <c r="FQ47" s="90">
        <v>0</v>
      </c>
      <c r="FR47" s="90">
        <v>0</v>
      </c>
      <c r="FS47" s="90">
        <v>0</v>
      </c>
      <c r="FT47" s="90">
        <v>0</v>
      </c>
      <c r="FU47" s="90">
        <v>0</v>
      </c>
      <c r="FV47" s="90">
        <v>0</v>
      </c>
      <c r="FW47" s="90">
        <v>0</v>
      </c>
      <c r="FX47" s="90">
        <v>0</v>
      </c>
      <c r="FY47" s="90">
        <v>0</v>
      </c>
      <c r="FZ47" s="90">
        <v>0</v>
      </c>
      <c r="GA47" s="90">
        <v>1709</v>
      </c>
      <c r="GB47" s="90">
        <v>1709</v>
      </c>
      <c r="GC47" s="90">
        <v>0</v>
      </c>
      <c r="GD47" s="90">
        <v>0</v>
      </c>
      <c r="GE47" s="90">
        <v>32162</v>
      </c>
      <c r="GF47" s="90">
        <v>19650</v>
      </c>
      <c r="GG47" s="90">
        <v>0</v>
      </c>
      <c r="GH47" s="90">
        <v>0</v>
      </c>
      <c r="GI47" s="90">
        <v>0</v>
      </c>
      <c r="GJ47" s="90">
        <v>0</v>
      </c>
      <c r="GK47" s="90">
        <f t="shared" si="134"/>
        <v>59223</v>
      </c>
      <c r="GL47" s="90">
        <f>GN47+GP47</f>
        <v>67168</v>
      </c>
      <c r="GM47" s="90">
        <v>24037</v>
      </c>
      <c r="GN47" s="90">
        <v>23041</v>
      </c>
      <c r="GO47" s="90">
        <v>35186</v>
      </c>
      <c r="GP47" s="90">
        <v>44127</v>
      </c>
      <c r="GQ47" s="90">
        <v>0</v>
      </c>
      <c r="GR47" s="90">
        <v>0</v>
      </c>
      <c r="GS47" s="90">
        <v>0</v>
      </c>
      <c r="GT47" s="90">
        <v>0</v>
      </c>
      <c r="GU47" s="90">
        <v>0</v>
      </c>
      <c r="GV47" s="90">
        <v>0</v>
      </c>
      <c r="GW47" s="90">
        <v>0</v>
      </c>
      <c r="GX47" s="90">
        <v>0</v>
      </c>
      <c r="GY47" s="90">
        <v>0</v>
      </c>
      <c r="GZ47" s="90">
        <v>0</v>
      </c>
      <c r="HA47" s="90">
        <v>0</v>
      </c>
      <c r="HB47" s="90">
        <v>0</v>
      </c>
      <c r="HC47" s="78">
        <f t="shared" si="21"/>
        <v>0</v>
      </c>
      <c r="HD47" s="78">
        <f t="shared" si="135"/>
        <v>0</v>
      </c>
      <c r="HE47" s="94"/>
    </row>
    <row r="48" spans="1:213" s="23" customFormat="1" ht="17.25" customHeight="1">
      <c r="A48" s="99">
        <v>30</v>
      </c>
      <c r="B48" s="92" t="s">
        <v>210</v>
      </c>
      <c r="C48" s="90">
        <f aca="true" t="shared" si="138" ref="C48:D63">E48+AW48</f>
        <v>127317</v>
      </c>
      <c r="D48" s="90">
        <f t="shared" si="138"/>
        <v>123542</v>
      </c>
      <c r="E48" s="90">
        <f t="shared" si="123"/>
        <v>94434</v>
      </c>
      <c r="F48" s="90">
        <f t="shared" si="124"/>
        <v>86188</v>
      </c>
      <c r="G48" s="90">
        <v>33773</v>
      </c>
      <c r="H48" s="90">
        <f>SUM(J48+L48)</f>
        <v>30411</v>
      </c>
      <c r="I48" s="90">
        <v>33773</v>
      </c>
      <c r="J48" s="90">
        <v>30411</v>
      </c>
      <c r="K48" s="90"/>
      <c r="L48" s="90"/>
      <c r="M48" s="90">
        <f t="shared" si="125"/>
        <v>0</v>
      </c>
      <c r="N48" s="90">
        <f t="shared" si="125"/>
        <v>0</v>
      </c>
      <c r="O48" s="90">
        <v>0</v>
      </c>
      <c r="P48" s="90">
        <v>0</v>
      </c>
      <c r="Q48" s="90">
        <v>0</v>
      </c>
      <c r="R48" s="86">
        <f t="shared" si="106"/>
        <v>0</v>
      </c>
      <c r="S48" s="90">
        <f aca="true" t="shared" si="139" ref="S48:T50">SUM(U48+W48+Y48+AA48+AC48+AE48)</f>
        <v>28008</v>
      </c>
      <c r="T48" s="90">
        <f t="shared" si="139"/>
        <v>22508</v>
      </c>
      <c r="U48" s="90">
        <v>28456</v>
      </c>
      <c r="V48" s="90">
        <v>21269</v>
      </c>
      <c r="W48" s="90">
        <v>75</v>
      </c>
      <c r="X48" s="90">
        <v>1085</v>
      </c>
      <c r="Y48" s="86">
        <f t="shared" si="107"/>
        <v>0</v>
      </c>
      <c r="Z48" s="90">
        <v>0</v>
      </c>
      <c r="AA48" s="90">
        <v>0</v>
      </c>
      <c r="AB48" s="90">
        <v>0</v>
      </c>
      <c r="AC48" s="90">
        <v>150</v>
      </c>
      <c r="AD48" s="90">
        <v>827</v>
      </c>
      <c r="AE48" s="90">
        <v>-673</v>
      </c>
      <c r="AF48" s="90">
        <v>-673</v>
      </c>
      <c r="AG48" s="86">
        <f aca="true" t="shared" si="140" ref="AG48:AH55">SUM(AI48+AK48)</f>
        <v>30004</v>
      </c>
      <c r="AH48" s="90">
        <f t="shared" si="140"/>
        <v>30283</v>
      </c>
      <c r="AI48" s="90">
        <v>30004</v>
      </c>
      <c r="AJ48" s="90">
        <v>30283</v>
      </c>
      <c r="AK48" s="90">
        <v>0</v>
      </c>
      <c r="AL48" s="90">
        <v>0</v>
      </c>
      <c r="AM48" s="90">
        <f aca="true" t="shared" si="141" ref="AM48:AN59">SUM(AO48+AQ48+AS48+AU48)</f>
        <v>2649</v>
      </c>
      <c r="AN48" s="86">
        <f t="shared" si="141"/>
        <v>2986</v>
      </c>
      <c r="AO48" s="90">
        <v>0</v>
      </c>
      <c r="AP48" s="90">
        <v>0</v>
      </c>
      <c r="AQ48" s="90">
        <v>0</v>
      </c>
      <c r="AR48" s="90">
        <v>222</v>
      </c>
      <c r="AS48" s="90">
        <v>0</v>
      </c>
      <c r="AT48" s="90">
        <v>0</v>
      </c>
      <c r="AU48" s="90">
        <v>2649</v>
      </c>
      <c r="AV48" s="90">
        <v>2764</v>
      </c>
      <c r="AW48" s="90">
        <f aca="true" t="shared" si="142" ref="AW48:AX50">AY48+BK48+CG48+CM48+CW48</f>
        <v>32883</v>
      </c>
      <c r="AX48" s="90">
        <f t="shared" si="142"/>
        <v>37354</v>
      </c>
      <c r="AY48" s="90">
        <f aca="true" t="shared" si="143" ref="AY48:AZ63">SUM(BA48,BC48,BE48,BG48,BI48)</f>
        <v>0</v>
      </c>
      <c r="AZ48" s="90">
        <f t="shared" si="143"/>
        <v>0</v>
      </c>
      <c r="BA48" s="90">
        <v>0</v>
      </c>
      <c r="BB48" s="90">
        <v>0</v>
      </c>
      <c r="BC48" s="90">
        <v>0</v>
      </c>
      <c r="BD48" s="90">
        <v>0</v>
      </c>
      <c r="BE48" s="90">
        <v>0</v>
      </c>
      <c r="BF48" s="90">
        <v>0</v>
      </c>
      <c r="BG48" s="90">
        <v>0</v>
      </c>
      <c r="BH48" s="90">
        <v>0</v>
      </c>
      <c r="BI48" s="90">
        <v>0</v>
      </c>
      <c r="BJ48" s="90">
        <v>0</v>
      </c>
      <c r="BK48" s="90">
        <f aca="true" t="shared" si="144" ref="BK48:BL50">BM48+BS48+BY48+CE48</f>
        <v>9363</v>
      </c>
      <c r="BL48" s="90">
        <f t="shared" si="144"/>
        <v>12728</v>
      </c>
      <c r="BM48" s="90">
        <f aca="true" t="shared" si="145" ref="BM48:BN63">BO48+BQ48</f>
        <v>8883</v>
      </c>
      <c r="BN48" s="90">
        <f t="shared" si="145"/>
        <v>12248</v>
      </c>
      <c r="BO48" s="90">
        <v>33858</v>
      </c>
      <c r="BP48" s="90">
        <v>35810</v>
      </c>
      <c r="BQ48" s="90">
        <v>-24975</v>
      </c>
      <c r="BR48" s="90">
        <v>-23562</v>
      </c>
      <c r="BS48" s="90">
        <f t="shared" si="41"/>
        <v>0</v>
      </c>
      <c r="BT48" s="90">
        <f t="shared" si="42"/>
        <v>0</v>
      </c>
      <c r="BU48" s="90">
        <v>0</v>
      </c>
      <c r="BV48" s="90">
        <v>0</v>
      </c>
      <c r="BW48" s="90">
        <v>0</v>
      </c>
      <c r="BX48" s="90">
        <v>0</v>
      </c>
      <c r="BY48" s="90">
        <f aca="true" t="shared" si="146" ref="BY48:BZ63">CA48+CC48</f>
        <v>0</v>
      </c>
      <c r="BZ48" s="90">
        <f t="shared" si="146"/>
        <v>0</v>
      </c>
      <c r="CA48" s="90">
        <v>0</v>
      </c>
      <c r="CB48" s="90">
        <v>0</v>
      </c>
      <c r="CC48" s="86">
        <v>0</v>
      </c>
      <c r="CD48" s="86">
        <v>0</v>
      </c>
      <c r="CE48" s="90">
        <v>480</v>
      </c>
      <c r="CF48" s="90">
        <v>480</v>
      </c>
      <c r="CG48" s="90">
        <f aca="true" t="shared" si="147" ref="CG48:CH51">CI48+CK48</f>
        <v>22769</v>
      </c>
      <c r="CH48" s="90">
        <f t="shared" si="147"/>
        <v>23155</v>
      </c>
      <c r="CI48" s="90">
        <v>35674</v>
      </c>
      <c r="CJ48" s="90">
        <v>35674</v>
      </c>
      <c r="CK48" s="90">
        <v>-12905</v>
      </c>
      <c r="CL48" s="90">
        <v>-12519</v>
      </c>
      <c r="CM48" s="90">
        <f aca="true" t="shared" si="148" ref="CM48:CN50">CO48+CQ48+CS48+CU48</f>
        <v>0</v>
      </c>
      <c r="CN48" s="90">
        <f t="shared" si="148"/>
        <v>0</v>
      </c>
      <c r="CO48" s="90">
        <v>0</v>
      </c>
      <c r="CP48" s="90">
        <v>0</v>
      </c>
      <c r="CQ48" s="90">
        <v>0</v>
      </c>
      <c r="CR48" s="90">
        <v>0</v>
      </c>
      <c r="CS48" s="90">
        <v>0</v>
      </c>
      <c r="CT48" s="90">
        <v>0</v>
      </c>
      <c r="CU48" s="90">
        <v>0</v>
      </c>
      <c r="CV48" s="90">
        <v>0</v>
      </c>
      <c r="CW48" s="90">
        <f aca="true" t="shared" si="149" ref="CW48:CX50">CY48+DA48+DC48</f>
        <v>751</v>
      </c>
      <c r="CX48" s="90">
        <f t="shared" si="149"/>
        <v>1471</v>
      </c>
      <c r="CY48" s="90">
        <v>721</v>
      </c>
      <c r="CZ48" s="90">
        <v>1441</v>
      </c>
      <c r="DA48" s="90">
        <v>0</v>
      </c>
      <c r="DB48" s="90">
        <v>0</v>
      </c>
      <c r="DC48" s="90">
        <v>30</v>
      </c>
      <c r="DD48" s="90">
        <v>30</v>
      </c>
      <c r="DE48" s="90">
        <f aca="true" t="shared" si="150" ref="DE48:DF63">DG48+FI48</f>
        <v>127317</v>
      </c>
      <c r="DF48" s="90">
        <f t="shared" si="150"/>
        <v>123542</v>
      </c>
      <c r="DG48" s="90">
        <f aca="true" t="shared" si="151" ref="DG48:DH63">DI48+EK48</f>
        <v>32926</v>
      </c>
      <c r="DH48" s="90">
        <f t="shared" si="151"/>
        <v>35219</v>
      </c>
      <c r="DI48" s="90">
        <f aca="true" t="shared" si="152" ref="DI48:DJ63">DK48+DQ48+DS48+DU48+DW48+DY48+EA48+EC48+EE48+EG48+EI48</f>
        <v>29196</v>
      </c>
      <c r="DJ48" s="90">
        <f t="shared" si="152"/>
        <v>31563</v>
      </c>
      <c r="DK48" s="90"/>
      <c r="DL48" s="90"/>
      <c r="DM48" s="90">
        <v>0</v>
      </c>
      <c r="DN48" s="90">
        <v>0</v>
      </c>
      <c r="DO48" s="90">
        <v>0</v>
      </c>
      <c r="DP48" s="90">
        <v>0</v>
      </c>
      <c r="DQ48" s="90">
        <v>288</v>
      </c>
      <c r="DR48" s="90">
        <v>71</v>
      </c>
      <c r="DS48" s="90">
        <v>387</v>
      </c>
      <c r="DT48" s="90">
        <v>8185</v>
      </c>
      <c r="DU48" s="90">
        <v>4098</v>
      </c>
      <c r="DV48" s="90">
        <v>2619</v>
      </c>
      <c r="DW48" s="90">
        <v>7831</v>
      </c>
      <c r="DX48" s="90">
        <v>5227</v>
      </c>
      <c r="DY48" s="90">
        <v>0</v>
      </c>
      <c r="DZ48" s="90">
        <v>0</v>
      </c>
      <c r="EA48" s="85">
        <f t="shared" si="136"/>
        <v>0</v>
      </c>
      <c r="EB48" s="85">
        <f t="shared" si="137"/>
        <v>0</v>
      </c>
      <c r="EC48" s="85">
        <f t="shared" si="111"/>
        <v>0</v>
      </c>
      <c r="ED48" s="85">
        <f t="shared" si="112"/>
        <v>0</v>
      </c>
      <c r="EE48" s="90">
        <v>12422</v>
      </c>
      <c r="EF48" s="90">
        <v>12531</v>
      </c>
      <c r="EG48" s="118">
        <v>0</v>
      </c>
      <c r="EH48" s="118">
        <v>0</v>
      </c>
      <c r="EI48" s="90">
        <v>4170</v>
      </c>
      <c r="EJ48" s="90">
        <v>2930</v>
      </c>
      <c r="EK48" s="90">
        <f aca="true" t="shared" si="153" ref="EK48:EK55">EM48+EO48+EQ48+ES48+EY48+FA48+FC48+FE48+FG48</f>
        <v>3730</v>
      </c>
      <c r="EL48" s="86">
        <f aca="true" t="shared" si="154" ref="EL48:EL68">EN48+EP48+ER48+ET48+EZ48+FB48+FD48+FF48+FH48</f>
        <v>3656</v>
      </c>
      <c r="EM48" s="118">
        <v>0</v>
      </c>
      <c r="EN48" s="118">
        <v>0</v>
      </c>
      <c r="EO48" s="86">
        <f t="shared" si="114"/>
        <v>0</v>
      </c>
      <c r="EP48" s="86">
        <f t="shared" si="115"/>
        <v>0</v>
      </c>
      <c r="EQ48" s="90">
        <v>3647</v>
      </c>
      <c r="ER48" s="90">
        <v>3656</v>
      </c>
      <c r="ES48" s="90">
        <v>0</v>
      </c>
      <c r="ET48" s="90">
        <v>0</v>
      </c>
      <c r="EU48" s="90">
        <v>0</v>
      </c>
      <c r="EV48" s="90">
        <v>0</v>
      </c>
      <c r="EW48" s="90">
        <v>0</v>
      </c>
      <c r="EX48" s="90">
        <v>0</v>
      </c>
      <c r="EY48" s="90">
        <v>0</v>
      </c>
      <c r="EZ48" s="90">
        <v>0</v>
      </c>
      <c r="FA48" s="90">
        <v>0</v>
      </c>
      <c r="FB48" s="90">
        <v>0</v>
      </c>
      <c r="FC48" s="90">
        <v>0</v>
      </c>
      <c r="FD48" s="90">
        <v>0</v>
      </c>
      <c r="FE48" s="90">
        <v>83</v>
      </c>
      <c r="FF48" s="90">
        <v>0</v>
      </c>
      <c r="FG48" s="90">
        <v>0</v>
      </c>
      <c r="FH48" s="90">
        <v>0</v>
      </c>
      <c r="FI48" s="90">
        <f aca="true" t="shared" si="155" ref="FI48:FJ50">FK48+GK48</f>
        <v>94391</v>
      </c>
      <c r="FJ48" s="90">
        <f t="shared" si="155"/>
        <v>88323</v>
      </c>
      <c r="FK48" s="90">
        <f aca="true" t="shared" si="156" ref="FK48:FL50">FM48+FO48+FQ48+FS48+FU48+FW48+FY48+GA48+GC48+GE48+GG48+GI48</f>
        <v>73003</v>
      </c>
      <c r="FL48" s="90">
        <f t="shared" si="156"/>
        <v>70572</v>
      </c>
      <c r="FM48" s="90">
        <v>43722</v>
      </c>
      <c r="FN48" s="90">
        <v>43722</v>
      </c>
      <c r="FO48" s="90">
        <v>0</v>
      </c>
      <c r="FP48" s="90">
        <v>0</v>
      </c>
      <c r="FQ48" s="90">
        <v>0</v>
      </c>
      <c r="FR48" s="90">
        <v>0</v>
      </c>
      <c r="FS48" s="90">
        <v>0</v>
      </c>
      <c r="FT48" s="90">
        <v>0</v>
      </c>
      <c r="FU48" s="90">
        <v>0</v>
      </c>
      <c r="FV48" s="90">
        <v>0</v>
      </c>
      <c r="FW48" s="90">
        <v>0</v>
      </c>
      <c r="FX48" s="90">
        <v>0</v>
      </c>
      <c r="FY48" s="90">
        <v>3343</v>
      </c>
      <c r="FZ48" s="90">
        <v>2404</v>
      </c>
      <c r="GA48" s="90">
        <v>0</v>
      </c>
      <c r="GB48" s="90">
        <v>0</v>
      </c>
      <c r="GC48" s="90">
        <v>0</v>
      </c>
      <c r="GD48" s="90">
        <v>0</v>
      </c>
      <c r="GE48" s="90">
        <v>25938</v>
      </c>
      <c r="GF48" s="90">
        <v>24446</v>
      </c>
      <c r="GG48" s="90">
        <v>0</v>
      </c>
      <c r="GH48" s="90">
        <v>0</v>
      </c>
      <c r="GI48" s="90">
        <v>0</v>
      </c>
      <c r="GJ48" s="90">
        <v>0</v>
      </c>
      <c r="GK48" s="90">
        <f t="shared" si="134"/>
        <v>21388</v>
      </c>
      <c r="GL48" s="90">
        <f>GN48+GP48</f>
        <v>17751</v>
      </c>
      <c r="GM48" s="90">
        <v>4770</v>
      </c>
      <c r="GN48" s="90">
        <v>1133</v>
      </c>
      <c r="GO48" s="90">
        <v>16618</v>
      </c>
      <c r="GP48" s="90">
        <v>16618</v>
      </c>
      <c r="GQ48" s="90">
        <v>0</v>
      </c>
      <c r="GR48" s="90">
        <v>0</v>
      </c>
      <c r="GS48" s="90">
        <v>0</v>
      </c>
      <c r="GT48" s="90">
        <v>0</v>
      </c>
      <c r="GU48" s="90">
        <v>0</v>
      </c>
      <c r="GV48" s="90">
        <v>0</v>
      </c>
      <c r="GW48" s="90">
        <v>0</v>
      </c>
      <c r="GX48" s="90">
        <v>0</v>
      </c>
      <c r="GY48" s="90">
        <v>0</v>
      </c>
      <c r="GZ48" s="90">
        <v>0</v>
      </c>
      <c r="HA48" s="90">
        <v>0</v>
      </c>
      <c r="HB48" s="90">
        <v>0</v>
      </c>
      <c r="HC48" s="78">
        <f t="shared" si="21"/>
        <v>0</v>
      </c>
      <c r="HD48" s="78">
        <f t="shared" si="135"/>
        <v>0</v>
      </c>
      <c r="HE48" s="94" t="s">
        <v>249</v>
      </c>
    </row>
    <row r="49" spans="1:213" s="8" customFormat="1" ht="15">
      <c r="A49" s="99">
        <v>31</v>
      </c>
      <c r="B49" s="92" t="s">
        <v>211</v>
      </c>
      <c r="C49" s="90">
        <f t="shared" si="138"/>
        <v>677777</v>
      </c>
      <c r="D49" s="90">
        <f t="shared" si="138"/>
        <v>704290</v>
      </c>
      <c r="E49" s="90">
        <f t="shared" si="123"/>
        <v>36671</v>
      </c>
      <c r="F49" s="90">
        <f t="shared" si="124"/>
        <v>69977</v>
      </c>
      <c r="G49" s="90">
        <f>SUM(I49+K49)</f>
        <v>10622</v>
      </c>
      <c r="H49" s="90">
        <f>SUM(J49+L49)</f>
        <v>25054</v>
      </c>
      <c r="I49" s="90">
        <v>10622</v>
      </c>
      <c r="J49" s="90">
        <v>25054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86">
        <f t="shared" si="106"/>
        <v>0</v>
      </c>
      <c r="S49" s="90">
        <f t="shared" si="139"/>
        <v>23885</v>
      </c>
      <c r="T49" s="90">
        <f t="shared" si="139"/>
        <v>42584</v>
      </c>
      <c r="U49" s="90">
        <v>17277</v>
      </c>
      <c r="V49" s="90">
        <v>32639</v>
      </c>
      <c r="W49" s="90">
        <v>5795</v>
      </c>
      <c r="X49" s="90">
        <v>8867</v>
      </c>
      <c r="Y49" s="86">
        <f t="shared" si="107"/>
        <v>0</v>
      </c>
      <c r="Z49" s="90">
        <v>0</v>
      </c>
      <c r="AA49" s="90">
        <v>0</v>
      </c>
      <c r="AB49" s="90">
        <v>0</v>
      </c>
      <c r="AC49" s="90">
        <v>813</v>
      </c>
      <c r="AD49" s="90">
        <v>1078</v>
      </c>
      <c r="AE49" s="90">
        <v>0</v>
      </c>
      <c r="AF49" s="90">
        <v>0</v>
      </c>
      <c r="AG49" s="90">
        <f t="shared" si="140"/>
        <v>1804</v>
      </c>
      <c r="AH49" s="90">
        <f t="shared" si="140"/>
        <v>1190</v>
      </c>
      <c r="AI49" s="90">
        <v>1804</v>
      </c>
      <c r="AJ49" s="90">
        <v>1190</v>
      </c>
      <c r="AK49" s="90">
        <v>0</v>
      </c>
      <c r="AL49" s="90">
        <v>0</v>
      </c>
      <c r="AM49" s="90">
        <f t="shared" si="141"/>
        <v>360</v>
      </c>
      <c r="AN49" s="90">
        <f t="shared" si="141"/>
        <v>1149</v>
      </c>
      <c r="AO49" s="90">
        <v>20</v>
      </c>
      <c r="AP49" s="90">
        <v>895</v>
      </c>
      <c r="AQ49" s="90">
        <v>0</v>
      </c>
      <c r="AR49" s="90">
        <v>0</v>
      </c>
      <c r="AS49" s="90">
        <v>289</v>
      </c>
      <c r="AT49" s="90">
        <v>120</v>
      </c>
      <c r="AU49" s="90">
        <v>51</v>
      </c>
      <c r="AV49" s="90">
        <v>134</v>
      </c>
      <c r="AW49" s="90">
        <f t="shared" si="142"/>
        <v>641106</v>
      </c>
      <c r="AX49" s="90">
        <f t="shared" si="142"/>
        <v>634313</v>
      </c>
      <c r="AY49" s="90">
        <f t="shared" si="143"/>
        <v>0</v>
      </c>
      <c r="AZ49" s="90">
        <f t="shared" si="143"/>
        <v>0</v>
      </c>
      <c r="BA49" s="90">
        <v>0</v>
      </c>
      <c r="BB49" s="90">
        <v>0</v>
      </c>
      <c r="BC49" s="90">
        <v>0</v>
      </c>
      <c r="BD49" s="90">
        <v>0</v>
      </c>
      <c r="BE49" s="90">
        <v>0</v>
      </c>
      <c r="BF49" s="90">
        <v>0</v>
      </c>
      <c r="BG49" s="90">
        <v>0</v>
      </c>
      <c r="BH49" s="90">
        <v>0</v>
      </c>
      <c r="BI49" s="90">
        <v>0</v>
      </c>
      <c r="BJ49" s="90">
        <v>0</v>
      </c>
      <c r="BK49" s="90">
        <f t="shared" si="144"/>
        <v>641106</v>
      </c>
      <c r="BL49" s="90">
        <f t="shared" si="144"/>
        <v>634313</v>
      </c>
      <c r="BM49" s="90">
        <f t="shared" si="145"/>
        <v>41119</v>
      </c>
      <c r="BN49" s="90">
        <f t="shared" si="145"/>
        <v>39997</v>
      </c>
      <c r="BO49" s="90">
        <v>82142</v>
      </c>
      <c r="BP49" s="90">
        <v>75465</v>
      </c>
      <c r="BQ49" s="90">
        <v>-41023</v>
      </c>
      <c r="BR49" s="90">
        <v>-35468</v>
      </c>
      <c r="BS49" s="90">
        <f t="shared" si="41"/>
        <v>0</v>
      </c>
      <c r="BT49" s="90">
        <f t="shared" si="42"/>
        <v>0</v>
      </c>
      <c r="BU49" s="90">
        <v>0</v>
      </c>
      <c r="BV49" s="90">
        <v>0</v>
      </c>
      <c r="BW49" s="90">
        <v>0</v>
      </c>
      <c r="BX49" s="90">
        <v>0</v>
      </c>
      <c r="BY49" s="90">
        <f t="shared" si="146"/>
        <v>0</v>
      </c>
      <c r="BZ49" s="90">
        <f t="shared" si="146"/>
        <v>0</v>
      </c>
      <c r="CA49" s="90">
        <v>0</v>
      </c>
      <c r="CB49" s="90">
        <v>0</v>
      </c>
      <c r="CC49" s="86">
        <v>0</v>
      </c>
      <c r="CD49" s="86">
        <v>0</v>
      </c>
      <c r="CE49" s="90">
        <v>599987</v>
      </c>
      <c r="CF49" s="90">
        <v>594316</v>
      </c>
      <c r="CG49" s="90">
        <f t="shared" si="147"/>
        <v>0</v>
      </c>
      <c r="CH49" s="90">
        <f t="shared" si="147"/>
        <v>0</v>
      </c>
      <c r="CI49" s="90">
        <v>0</v>
      </c>
      <c r="CJ49" s="90">
        <v>0</v>
      </c>
      <c r="CK49" s="90">
        <v>0</v>
      </c>
      <c r="CL49" s="90">
        <v>0</v>
      </c>
      <c r="CM49" s="90">
        <f t="shared" si="148"/>
        <v>0</v>
      </c>
      <c r="CN49" s="90">
        <f t="shared" si="148"/>
        <v>0</v>
      </c>
      <c r="CO49" s="90">
        <v>0</v>
      </c>
      <c r="CP49" s="90">
        <v>0</v>
      </c>
      <c r="CQ49" s="90">
        <v>0</v>
      </c>
      <c r="CR49" s="90">
        <v>0</v>
      </c>
      <c r="CS49" s="90">
        <v>0</v>
      </c>
      <c r="CT49" s="90">
        <v>0</v>
      </c>
      <c r="CU49" s="90">
        <v>0</v>
      </c>
      <c r="CV49" s="90">
        <v>0</v>
      </c>
      <c r="CW49" s="90">
        <f t="shared" si="149"/>
        <v>0</v>
      </c>
      <c r="CX49" s="90">
        <f t="shared" si="149"/>
        <v>0</v>
      </c>
      <c r="CY49" s="90">
        <v>0</v>
      </c>
      <c r="CZ49" s="90">
        <v>0</v>
      </c>
      <c r="DA49" s="90">
        <v>0</v>
      </c>
      <c r="DB49" s="90">
        <v>0</v>
      </c>
      <c r="DC49" s="90">
        <v>0</v>
      </c>
      <c r="DD49" s="90">
        <v>0</v>
      </c>
      <c r="DE49" s="90">
        <f t="shared" si="150"/>
        <v>677777</v>
      </c>
      <c r="DF49" s="90">
        <f t="shared" si="150"/>
        <v>704290</v>
      </c>
      <c r="DG49" s="90">
        <f t="shared" si="151"/>
        <v>60802</v>
      </c>
      <c r="DH49" s="90">
        <f t="shared" si="151"/>
        <v>47771</v>
      </c>
      <c r="DI49" s="90">
        <f t="shared" si="152"/>
        <v>60782</v>
      </c>
      <c r="DJ49" s="90">
        <f t="shared" si="152"/>
        <v>47713</v>
      </c>
      <c r="DK49" s="90">
        <v>0</v>
      </c>
      <c r="DL49" s="90">
        <v>0</v>
      </c>
      <c r="DM49" s="90">
        <v>0</v>
      </c>
      <c r="DN49" s="90">
        <v>0</v>
      </c>
      <c r="DO49" s="90">
        <v>0</v>
      </c>
      <c r="DP49" s="90">
        <v>0</v>
      </c>
      <c r="DQ49" s="90">
        <v>5625</v>
      </c>
      <c r="DR49" s="90">
        <v>4174</v>
      </c>
      <c r="DS49" s="90">
        <v>0</v>
      </c>
      <c r="DT49" s="90">
        <v>30</v>
      </c>
      <c r="DU49" s="90">
        <v>8872</v>
      </c>
      <c r="DV49" s="90">
        <v>8139</v>
      </c>
      <c r="DW49" s="90">
        <v>43840</v>
      </c>
      <c r="DX49" s="90">
        <v>32128</v>
      </c>
      <c r="DY49" s="90">
        <v>0</v>
      </c>
      <c r="DZ49" s="90">
        <v>0</v>
      </c>
      <c r="EA49" s="85">
        <f t="shared" si="136"/>
        <v>0</v>
      </c>
      <c r="EB49" s="85">
        <f t="shared" si="137"/>
        <v>0</v>
      </c>
      <c r="EC49" s="85">
        <f t="shared" si="111"/>
        <v>0</v>
      </c>
      <c r="ED49" s="85">
        <f t="shared" si="112"/>
        <v>0</v>
      </c>
      <c r="EE49" s="90">
        <v>2040</v>
      </c>
      <c r="EF49" s="90">
        <v>2837</v>
      </c>
      <c r="EG49" s="118">
        <v>0</v>
      </c>
      <c r="EH49" s="118">
        <v>0</v>
      </c>
      <c r="EI49" s="90">
        <v>405</v>
      </c>
      <c r="EJ49" s="90">
        <v>405</v>
      </c>
      <c r="EK49" s="90">
        <f t="shared" si="153"/>
        <v>20</v>
      </c>
      <c r="EL49" s="86">
        <f t="shared" si="154"/>
        <v>58</v>
      </c>
      <c r="EM49" s="118">
        <v>0</v>
      </c>
      <c r="EN49" s="118">
        <v>0</v>
      </c>
      <c r="EO49" s="86">
        <f t="shared" si="114"/>
        <v>0</v>
      </c>
      <c r="EP49" s="86">
        <f t="shared" si="115"/>
        <v>0</v>
      </c>
      <c r="EQ49" s="90">
        <v>0</v>
      </c>
      <c r="ER49" s="90">
        <v>0</v>
      </c>
      <c r="ES49" s="90">
        <v>0</v>
      </c>
      <c r="ET49" s="90">
        <v>0</v>
      </c>
      <c r="EU49" s="90">
        <v>0</v>
      </c>
      <c r="EV49" s="90">
        <v>0</v>
      </c>
      <c r="EW49" s="90">
        <v>0</v>
      </c>
      <c r="EX49" s="90">
        <v>0</v>
      </c>
      <c r="EY49" s="90">
        <v>0</v>
      </c>
      <c r="EZ49" s="90">
        <v>0</v>
      </c>
      <c r="FA49" s="90">
        <v>0</v>
      </c>
      <c r="FB49" s="90">
        <v>0</v>
      </c>
      <c r="FC49" s="90">
        <v>0</v>
      </c>
      <c r="FD49" s="90">
        <v>0</v>
      </c>
      <c r="FE49" s="90">
        <v>0</v>
      </c>
      <c r="FF49" s="90">
        <v>0</v>
      </c>
      <c r="FG49" s="90">
        <v>20</v>
      </c>
      <c r="FH49" s="90">
        <v>58</v>
      </c>
      <c r="FI49" s="90">
        <f t="shared" si="155"/>
        <v>616975</v>
      </c>
      <c r="FJ49" s="90">
        <f t="shared" si="155"/>
        <v>656519</v>
      </c>
      <c r="FK49" s="90">
        <f t="shared" si="156"/>
        <v>616698</v>
      </c>
      <c r="FL49" s="90">
        <f t="shared" si="156"/>
        <v>656200</v>
      </c>
      <c r="FM49" s="90">
        <v>58667</v>
      </c>
      <c r="FN49" s="90">
        <v>58139</v>
      </c>
      <c r="FO49" s="90">
        <v>0</v>
      </c>
      <c r="FP49" s="90">
        <v>0</v>
      </c>
      <c r="FQ49" s="90">
        <v>0</v>
      </c>
      <c r="FR49" s="90">
        <v>0</v>
      </c>
      <c r="FS49" s="90">
        <v>0</v>
      </c>
      <c r="FT49" s="90">
        <v>0</v>
      </c>
      <c r="FU49" s="90">
        <v>0</v>
      </c>
      <c r="FV49" s="90">
        <v>0</v>
      </c>
      <c r="FW49" s="90">
        <v>0</v>
      </c>
      <c r="FX49" s="90">
        <v>0</v>
      </c>
      <c r="FY49" s="90">
        <v>0</v>
      </c>
      <c r="FZ49" s="90">
        <v>0</v>
      </c>
      <c r="GA49" s="90">
        <v>581</v>
      </c>
      <c r="GB49" s="90">
        <v>581</v>
      </c>
      <c r="GC49" s="90">
        <v>0</v>
      </c>
      <c r="GD49" s="90">
        <v>0</v>
      </c>
      <c r="GE49" s="90">
        <v>-44785</v>
      </c>
      <c r="GF49" s="90">
        <v>-2466</v>
      </c>
      <c r="GG49" s="90">
        <v>602235</v>
      </c>
      <c r="GH49" s="90">
        <v>599946</v>
      </c>
      <c r="GI49" s="90">
        <v>0</v>
      </c>
      <c r="GJ49" s="90">
        <v>0</v>
      </c>
      <c r="GK49" s="90">
        <f t="shared" si="134"/>
        <v>277</v>
      </c>
      <c r="GL49" s="90">
        <f>GN49+GP49</f>
        <v>319</v>
      </c>
      <c r="GM49" s="90">
        <v>277</v>
      </c>
      <c r="GN49" s="90">
        <v>319</v>
      </c>
      <c r="GO49" s="90">
        <v>0</v>
      </c>
      <c r="GP49" s="90">
        <v>0</v>
      </c>
      <c r="GQ49" s="90">
        <v>0</v>
      </c>
      <c r="GR49" s="90">
        <v>0</v>
      </c>
      <c r="GS49" s="90">
        <v>0</v>
      </c>
      <c r="GT49" s="90">
        <v>0</v>
      </c>
      <c r="GU49" s="90">
        <v>0</v>
      </c>
      <c r="GV49" s="90">
        <v>0</v>
      </c>
      <c r="GW49" s="90">
        <v>0</v>
      </c>
      <c r="GX49" s="90">
        <v>0</v>
      </c>
      <c r="GY49" s="90">
        <v>0</v>
      </c>
      <c r="GZ49" s="90">
        <v>0</v>
      </c>
      <c r="HA49" s="90">
        <v>0</v>
      </c>
      <c r="HB49" s="90">
        <v>0</v>
      </c>
      <c r="HC49" s="78">
        <f t="shared" si="21"/>
        <v>0</v>
      </c>
      <c r="HD49" s="78">
        <f t="shared" si="135"/>
        <v>0</v>
      </c>
      <c r="HE49" s="94"/>
    </row>
    <row r="50" spans="1:213" s="8" customFormat="1" ht="17.25" customHeight="1">
      <c r="A50" s="99">
        <v>32</v>
      </c>
      <c r="B50" s="92" t="s">
        <v>212</v>
      </c>
      <c r="C50" s="90">
        <f t="shared" si="138"/>
        <v>161117</v>
      </c>
      <c r="D50" s="90">
        <f t="shared" si="138"/>
        <v>226210</v>
      </c>
      <c r="E50" s="90">
        <f t="shared" si="123"/>
        <v>155210</v>
      </c>
      <c r="F50" s="90">
        <f t="shared" si="124"/>
        <v>219098</v>
      </c>
      <c r="G50" s="90">
        <f>SUM(I50+K50)</f>
        <v>13379</v>
      </c>
      <c r="H50" s="90">
        <f>SUM(J50+L50)</f>
        <v>17571</v>
      </c>
      <c r="I50" s="90">
        <v>13379</v>
      </c>
      <c r="J50" s="90">
        <v>17571</v>
      </c>
      <c r="K50" s="90"/>
      <c r="L50" s="90"/>
      <c r="M50" s="90">
        <f>SUM(O50+Q50)</f>
        <v>36000</v>
      </c>
      <c r="N50" s="90">
        <f>SUM(P50+R50)</f>
        <v>150000</v>
      </c>
      <c r="O50" s="90">
        <v>36000</v>
      </c>
      <c r="P50" s="90">
        <v>150000</v>
      </c>
      <c r="Q50" s="90">
        <v>0</v>
      </c>
      <c r="R50" s="86">
        <f t="shared" si="106"/>
        <v>0</v>
      </c>
      <c r="S50" s="90">
        <f t="shared" si="139"/>
        <v>82048</v>
      </c>
      <c r="T50" s="90">
        <f t="shared" si="139"/>
        <v>40728</v>
      </c>
      <c r="U50" s="90">
        <v>76500</v>
      </c>
      <c r="V50" s="90">
        <v>33193</v>
      </c>
      <c r="W50" s="90">
        <v>4024</v>
      </c>
      <c r="X50" s="90">
        <v>2887</v>
      </c>
      <c r="Y50" s="86">
        <f t="shared" si="107"/>
        <v>0</v>
      </c>
      <c r="Z50" s="90">
        <v>0</v>
      </c>
      <c r="AA50" s="90">
        <v>0</v>
      </c>
      <c r="AB50" s="90">
        <v>0</v>
      </c>
      <c r="AC50" s="90">
        <v>1524</v>
      </c>
      <c r="AD50" s="90">
        <v>4648</v>
      </c>
      <c r="AE50" s="90"/>
      <c r="AF50" s="90"/>
      <c r="AG50" s="90">
        <f t="shared" si="140"/>
        <v>4569</v>
      </c>
      <c r="AH50" s="90">
        <f t="shared" si="140"/>
        <v>1378</v>
      </c>
      <c r="AI50" s="90">
        <v>4569</v>
      </c>
      <c r="AJ50" s="90">
        <v>1378</v>
      </c>
      <c r="AK50" s="90">
        <v>0</v>
      </c>
      <c r="AL50" s="90">
        <v>0</v>
      </c>
      <c r="AM50" s="90">
        <f t="shared" si="141"/>
        <v>19214</v>
      </c>
      <c r="AN50" s="90">
        <f t="shared" si="141"/>
        <v>9421</v>
      </c>
      <c r="AO50" s="90">
        <v>0</v>
      </c>
      <c r="AP50" s="90">
        <v>0</v>
      </c>
      <c r="AQ50" s="90">
        <v>0</v>
      </c>
      <c r="AR50" s="90">
        <v>0</v>
      </c>
      <c r="AS50" s="90">
        <v>9182</v>
      </c>
      <c r="AT50" s="90">
        <v>219</v>
      </c>
      <c r="AU50" s="90">
        <v>10032</v>
      </c>
      <c r="AV50" s="90">
        <v>9202</v>
      </c>
      <c r="AW50" s="90">
        <f t="shared" si="142"/>
        <v>5907</v>
      </c>
      <c r="AX50" s="90">
        <f t="shared" si="142"/>
        <v>7112</v>
      </c>
      <c r="AY50" s="90">
        <f t="shared" si="143"/>
        <v>0</v>
      </c>
      <c r="AZ50" s="90">
        <f t="shared" si="143"/>
        <v>0</v>
      </c>
      <c r="BA50" s="90">
        <v>0</v>
      </c>
      <c r="BB50" s="90">
        <v>0</v>
      </c>
      <c r="BC50" s="90">
        <v>0</v>
      </c>
      <c r="BD50" s="90">
        <v>0</v>
      </c>
      <c r="BE50" s="90">
        <v>0</v>
      </c>
      <c r="BF50" s="90">
        <v>0</v>
      </c>
      <c r="BG50" s="90">
        <v>0</v>
      </c>
      <c r="BH50" s="90">
        <v>0</v>
      </c>
      <c r="BI50" s="90">
        <v>0</v>
      </c>
      <c r="BJ50" s="90">
        <v>0</v>
      </c>
      <c r="BK50" s="90">
        <f t="shared" si="144"/>
        <v>5907</v>
      </c>
      <c r="BL50" s="90">
        <f t="shared" si="144"/>
        <v>7112</v>
      </c>
      <c r="BM50" s="90">
        <f t="shared" si="145"/>
        <v>5907</v>
      </c>
      <c r="BN50" s="90">
        <f t="shared" si="145"/>
        <v>7112</v>
      </c>
      <c r="BO50" s="90">
        <v>56524</v>
      </c>
      <c r="BP50" s="90">
        <v>56232</v>
      </c>
      <c r="BQ50" s="90">
        <v>-50617</v>
      </c>
      <c r="BR50" s="90">
        <v>-49120</v>
      </c>
      <c r="BS50" s="90">
        <f t="shared" si="41"/>
        <v>0</v>
      </c>
      <c r="BT50" s="90">
        <f t="shared" si="42"/>
        <v>0</v>
      </c>
      <c r="BU50" s="90">
        <v>0</v>
      </c>
      <c r="BV50" s="90">
        <v>0</v>
      </c>
      <c r="BW50" s="90">
        <v>0</v>
      </c>
      <c r="BX50" s="90">
        <v>0</v>
      </c>
      <c r="BY50" s="90">
        <f t="shared" si="146"/>
        <v>0</v>
      </c>
      <c r="BZ50" s="90">
        <f t="shared" si="146"/>
        <v>0</v>
      </c>
      <c r="CA50" s="90">
        <v>0</v>
      </c>
      <c r="CB50" s="90">
        <v>0</v>
      </c>
      <c r="CC50" s="86">
        <v>0</v>
      </c>
      <c r="CD50" s="86">
        <v>0</v>
      </c>
      <c r="CE50" s="90">
        <v>0</v>
      </c>
      <c r="CF50" s="90">
        <v>0</v>
      </c>
      <c r="CG50" s="90">
        <f t="shared" si="147"/>
        <v>0</v>
      </c>
      <c r="CH50" s="90">
        <f t="shared" si="147"/>
        <v>0</v>
      </c>
      <c r="CI50" s="90">
        <v>0</v>
      </c>
      <c r="CJ50" s="90">
        <v>0</v>
      </c>
      <c r="CK50" s="90">
        <v>0</v>
      </c>
      <c r="CL50" s="90">
        <v>0</v>
      </c>
      <c r="CM50" s="90">
        <f t="shared" si="148"/>
        <v>0</v>
      </c>
      <c r="CN50" s="90">
        <f t="shared" si="148"/>
        <v>0</v>
      </c>
      <c r="CO50" s="90">
        <v>0</v>
      </c>
      <c r="CP50" s="90">
        <v>0</v>
      </c>
      <c r="CQ50" s="90">
        <v>0</v>
      </c>
      <c r="CR50" s="90">
        <v>0</v>
      </c>
      <c r="CS50" s="90">
        <v>0</v>
      </c>
      <c r="CT50" s="90">
        <v>0</v>
      </c>
      <c r="CU50" s="90">
        <v>0</v>
      </c>
      <c r="CV50" s="90">
        <v>0</v>
      </c>
      <c r="CW50" s="90">
        <f t="shared" si="149"/>
        <v>0</v>
      </c>
      <c r="CX50" s="90">
        <f t="shared" si="149"/>
        <v>0</v>
      </c>
      <c r="CY50" s="90">
        <v>0</v>
      </c>
      <c r="CZ50" s="90">
        <v>0</v>
      </c>
      <c r="DA50" s="90">
        <v>0</v>
      </c>
      <c r="DB50" s="90">
        <v>0</v>
      </c>
      <c r="DC50" s="90">
        <v>0</v>
      </c>
      <c r="DD50" s="90">
        <v>0</v>
      </c>
      <c r="DE50" s="90">
        <f t="shared" si="150"/>
        <v>161117</v>
      </c>
      <c r="DF50" s="90">
        <f t="shared" si="150"/>
        <v>226210</v>
      </c>
      <c r="DG50" s="90">
        <f t="shared" si="151"/>
        <v>108533</v>
      </c>
      <c r="DH50" s="90">
        <f t="shared" si="151"/>
        <v>173626</v>
      </c>
      <c r="DI50" s="90">
        <f t="shared" si="152"/>
        <v>108429</v>
      </c>
      <c r="DJ50" s="90">
        <f t="shared" si="152"/>
        <v>172064</v>
      </c>
      <c r="DK50" s="90"/>
      <c r="DL50" s="90"/>
      <c r="DM50" s="90">
        <v>0</v>
      </c>
      <c r="DN50" s="90">
        <v>0</v>
      </c>
      <c r="DO50" s="90">
        <v>0</v>
      </c>
      <c r="DP50" s="90">
        <v>0</v>
      </c>
      <c r="DQ50" s="90">
        <v>10028</v>
      </c>
      <c r="DR50" s="90">
        <v>13691</v>
      </c>
      <c r="DS50" s="90">
        <v>1756</v>
      </c>
      <c r="DT50" s="90">
        <v>4373</v>
      </c>
      <c r="DU50" s="90">
        <v>445</v>
      </c>
      <c r="DV50" s="90">
        <v>8160</v>
      </c>
      <c r="DW50" s="90">
        <v>52647</v>
      </c>
      <c r="DX50" s="90">
        <v>33764</v>
      </c>
      <c r="DY50" s="90">
        <v>60</v>
      </c>
      <c r="DZ50" s="90">
        <v>86</v>
      </c>
      <c r="EA50" s="85">
        <f t="shared" si="136"/>
        <v>0</v>
      </c>
      <c r="EB50" s="85">
        <f t="shared" si="137"/>
        <v>0</v>
      </c>
      <c r="EC50" s="85">
        <f t="shared" si="111"/>
        <v>0</v>
      </c>
      <c r="ED50" s="85">
        <f t="shared" si="112"/>
        <v>0</v>
      </c>
      <c r="EE50" s="90">
        <v>27942</v>
      </c>
      <c r="EF50" s="90">
        <v>82427</v>
      </c>
      <c r="EG50" s="118">
        <v>0</v>
      </c>
      <c r="EH50" s="118">
        <v>0</v>
      </c>
      <c r="EI50" s="90">
        <v>15551</v>
      </c>
      <c r="EJ50" s="90">
        <v>29563</v>
      </c>
      <c r="EK50" s="90">
        <f t="shared" si="153"/>
        <v>104</v>
      </c>
      <c r="EL50" s="86">
        <f t="shared" si="154"/>
        <v>1562</v>
      </c>
      <c r="EM50" s="118">
        <v>0</v>
      </c>
      <c r="EN50" s="118">
        <v>0</v>
      </c>
      <c r="EO50" s="86">
        <f t="shared" si="114"/>
        <v>0</v>
      </c>
      <c r="EP50" s="86">
        <f t="shared" si="115"/>
        <v>0</v>
      </c>
      <c r="EQ50" s="90">
        <v>81</v>
      </c>
      <c r="ER50" s="90">
        <v>1543</v>
      </c>
      <c r="ES50" s="90">
        <v>0</v>
      </c>
      <c r="ET50" s="90">
        <v>0</v>
      </c>
      <c r="EU50" s="90">
        <v>0</v>
      </c>
      <c r="EV50" s="90">
        <v>0</v>
      </c>
      <c r="EW50" s="90">
        <v>0</v>
      </c>
      <c r="EX50" s="90">
        <v>0</v>
      </c>
      <c r="EY50" s="90">
        <v>0</v>
      </c>
      <c r="EZ50" s="90">
        <v>0</v>
      </c>
      <c r="FA50" s="90">
        <v>0</v>
      </c>
      <c r="FB50" s="90">
        <v>0</v>
      </c>
      <c r="FC50" s="90">
        <v>0</v>
      </c>
      <c r="FD50" s="90">
        <v>0</v>
      </c>
      <c r="FE50" s="90">
        <v>23</v>
      </c>
      <c r="FF50" s="90">
        <v>19</v>
      </c>
      <c r="FG50" s="90">
        <v>0</v>
      </c>
      <c r="FH50" s="90">
        <v>0</v>
      </c>
      <c r="FI50" s="90">
        <f t="shared" si="155"/>
        <v>52584</v>
      </c>
      <c r="FJ50" s="90">
        <f t="shared" si="155"/>
        <v>52584</v>
      </c>
      <c r="FK50" s="90">
        <f t="shared" si="156"/>
        <v>45150</v>
      </c>
      <c r="FL50" s="90">
        <f t="shared" si="156"/>
        <v>45150</v>
      </c>
      <c r="FM50" s="90">
        <v>37658</v>
      </c>
      <c r="FN50" s="90">
        <v>37658</v>
      </c>
      <c r="FO50" s="90">
        <v>0</v>
      </c>
      <c r="FP50" s="90">
        <v>0</v>
      </c>
      <c r="FQ50" s="90">
        <v>0</v>
      </c>
      <c r="FR50" s="90">
        <v>0</v>
      </c>
      <c r="FS50" s="90">
        <v>0</v>
      </c>
      <c r="FT50" s="90">
        <v>0</v>
      </c>
      <c r="FU50" s="90">
        <v>0</v>
      </c>
      <c r="FV50" s="90">
        <v>0</v>
      </c>
      <c r="FW50" s="90">
        <v>0</v>
      </c>
      <c r="FX50" s="90">
        <v>0</v>
      </c>
      <c r="FY50" s="90">
        <v>0</v>
      </c>
      <c r="FZ50" s="90">
        <v>0</v>
      </c>
      <c r="GA50" s="90">
        <v>7492</v>
      </c>
      <c r="GB50" s="90">
        <v>7492</v>
      </c>
      <c r="GC50" s="90">
        <v>0</v>
      </c>
      <c r="GD50" s="90">
        <v>0</v>
      </c>
      <c r="GE50" s="90">
        <v>0</v>
      </c>
      <c r="GF50" s="90">
        <v>0</v>
      </c>
      <c r="GG50" s="90">
        <v>0</v>
      </c>
      <c r="GH50" s="90">
        <v>0</v>
      </c>
      <c r="GI50" s="90">
        <v>0</v>
      </c>
      <c r="GJ50" s="90">
        <v>0</v>
      </c>
      <c r="GK50" s="90">
        <f t="shared" si="134"/>
        <v>7434</v>
      </c>
      <c r="GL50" s="90">
        <f>GN50+GP50</f>
        <v>7434</v>
      </c>
      <c r="GM50" s="90">
        <v>7434</v>
      </c>
      <c r="GN50" s="90">
        <v>7434</v>
      </c>
      <c r="GO50" s="90">
        <v>0</v>
      </c>
      <c r="GP50" s="90">
        <v>0</v>
      </c>
      <c r="GQ50" s="90">
        <v>0</v>
      </c>
      <c r="GR50" s="90">
        <v>0</v>
      </c>
      <c r="GS50" s="90">
        <v>0</v>
      </c>
      <c r="GT50" s="90">
        <v>0</v>
      </c>
      <c r="GU50" s="90">
        <v>0</v>
      </c>
      <c r="GV50" s="90">
        <v>0</v>
      </c>
      <c r="GW50" s="90">
        <v>0</v>
      </c>
      <c r="GX50" s="90">
        <v>0</v>
      </c>
      <c r="GY50" s="90">
        <v>0</v>
      </c>
      <c r="GZ50" s="90">
        <v>0</v>
      </c>
      <c r="HA50" s="90">
        <v>0</v>
      </c>
      <c r="HB50" s="90">
        <v>0</v>
      </c>
      <c r="HC50" s="78">
        <f t="shared" si="21"/>
        <v>0</v>
      </c>
      <c r="HD50" s="78">
        <f t="shared" si="135"/>
        <v>0</v>
      </c>
      <c r="HE50" s="94"/>
    </row>
    <row r="51" spans="1:213" s="8" customFormat="1" ht="17.25" customHeight="1">
      <c r="A51" s="99">
        <v>33</v>
      </c>
      <c r="B51" s="92" t="s">
        <v>256</v>
      </c>
      <c r="C51" s="90">
        <f t="shared" si="138"/>
        <v>563254</v>
      </c>
      <c r="D51" s="90">
        <f>F51+AX51</f>
        <v>591207</v>
      </c>
      <c r="E51" s="90">
        <f t="shared" si="123"/>
        <v>410582</v>
      </c>
      <c r="F51" s="90">
        <f t="shared" si="124"/>
        <v>412681</v>
      </c>
      <c r="G51" s="90">
        <f>SUM(I51+K51)</f>
        <v>39988</v>
      </c>
      <c r="H51" s="90">
        <f>SUM(J51+L51)</f>
        <v>21080</v>
      </c>
      <c r="I51" s="90">
        <v>253</v>
      </c>
      <c r="J51" s="90">
        <v>21080</v>
      </c>
      <c r="K51" s="90">
        <v>39735</v>
      </c>
      <c r="L51" s="90">
        <v>0</v>
      </c>
      <c r="M51" s="90">
        <f>SUM(O51+Q51)</f>
        <v>58353</v>
      </c>
      <c r="N51" s="90">
        <f>SUM(P51+R51)</f>
        <v>102218</v>
      </c>
      <c r="O51" s="90">
        <v>58353</v>
      </c>
      <c r="P51" s="90">
        <v>102218</v>
      </c>
      <c r="Q51" s="90">
        <v>0</v>
      </c>
      <c r="R51" s="86">
        <f t="shared" si="106"/>
        <v>0</v>
      </c>
      <c r="S51" s="90">
        <f>SUM(U51+W51+Y51+AA51+AC51+AE51)</f>
        <v>226377</v>
      </c>
      <c r="T51" s="90">
        <f>SUM(V51+X51+Z51+AB51+AD51+AF51)</f>
        <v>221188</v>
      </c>
      <c r="U51" s="90">
        <v>205032</v>
      </c>
      <c r="V51" s="90">
        <v>208862</v>
      </c>
      <c r="W51" s="90">
        <v>37632</v>
      </c>
      <c r="X51" s="90">
        <v>22395</v>
      </c>
      <c r="Y51" s="86">
        <f t="shared" si="107"/>
        <v>0</v>
      </c>
      <c r="Z51" s="90">
        <v>0</v>
      </c>
      <c r="AA51" s="90">
        <v>0</v>
      </c>
      <c r="AB51" s="90">
        <v>0</v>
      </c>
      <c r="AC51" s="90">
        <v>17</v>
      </c>
      <c r="AD51" s="90">
        <v>210</v>
      </c>
      <c r="AE51" s="90">
        <v>-16304</v>
      </c>
      <c r="AF51" s="90">
        <v>-10279</v>
      </c>
      <c r="AG51" s="90">
        <f t="shared" si="140"/>
        <v>7602</v>
      </c>
      <c r="AH51" s="90">
        <f t="shared" si="140"/>
        <v>5044</v>
      </c>
      <c r="AI51" s="90">
        <v>7602</v>
      </c>
      <c r="AJ51" s="90">
        <v>5044</v>
      </c>
      <c r="AK51" s="90">
        <v>0</v>
      </c>
      <c r="AL51" s="90">
        <v>0</v>
      </c>
      <c r="AM51" s="90">
        <f t="shared" si="141"/>
        <v>78262</v>
      </c>
      <c r="AN51" s="90">
        <f t="shared" si="141"/>
        <v>63151</v>
      </c>
      <c r="AO51" s="90">
        <v>0</v>
      </c>
      <c r="AP51" s="90">
        <v>0</v>
      </c>
      <c r="AQ51" s="90">
        <v>0</v>
      </c>
      <c r="AR51" s="90">
        <v>0</v>
      </c>
      <c r="AS51" s="90">
        <v>38785</v>
      </c>
      <c r="AT51" s="90">
        <v>8264</v>
      </c>
      <c r="AU51" s="90">
        <v>39477</v>
      </c>
      <c r="AV51" s="90">
        <v>54887</v>
      </c>
      <c r="AW51" s="90">
        <f>AY51+BK51+CG51+CM51+CW51</f>
        <v>152672</v>
      </c>
      <c r="AX51" s="90">
        <f>AZ51+BL51+CH51+CN51+CX51</f>
        <v>178526</v>
      </c>
      <c r="AY51" s="90">
        <f t="shared" si="143"/>
        <v>0</v>
      </c>
      <c r="AZ51" s="90">
        <f t="shared" si="143"/>
        <v>0</v>
      </c>
      <c r="BA51" s="90">
        <v>0</v>
      </c>
      <c r="BB51" s="90">
        <v>0</v>
      </c>
      <c r="BC51" s="90">
        <v>0</v>
      </c>
      <c r="BD51" s="90">
        <v>0</v>
      </c>
      <c r="BE51" s="90">
        <v>0</v>
      </c>
      <c r="BF51" s="90">
        <v>0</v>
      </c>
      <c r="BG51" s="90">
        <v>0</v>
      </c>
      <c r="BH51" s="90">
        <v>0</v>
      </c>
      <c r="BI51" s="90">
        <v>0</v>
      </c>
      <c r="BJ51" s="90">
        <v>0</v>
      </c>
      <c r="BK51" s="90">
        <f>BM51+BS51+BY51+CE51</f>
        <v>137332</v>
      </c>
      <c r="BL51" s="90">
        <f>BN51+BT51+BZ51+CF51</f>
        <v>161289</v>
      </c>
      <c r="BM51" s="90">
        <f t="shared" si="145"/>
        <v>127888</v>
      </c>
      <c r="BN51" s="90">
        <f t="shared" si="145"/>
        <v>152927</v>
      </c>
      <c r="BO51" s="90">
        <v>322659</v>
      </c>
      <c r="BP51" s="90">
        <v>325481</v>
      </c>
      <c r="BQ51" s="90">
        <v>-194771</v>
      </c>
      <c r="BR51" s="90">
        <v>-172554</v>
      </c>
      <c r="BS51" s="90">
        <f t="shared" si="41"/>
        <v>0</v>
      </c>
      <c r="BT51" s="90">
        <f t="shared" si="42"/>
        <v>0</v>
      </c>
      <c r="BU51" s="90">
        <v>0</v>
      </c>
      <c r="BV51" s="90">
        <v>0</v>
      </c>
      <c r="BW51" s="90">
        <v>0</v>
      </c>
      <c r="BX51" s="90">
        <v>0</v>
      </c>
      <c r="BY51" s="90">
        <f t="shared" si="146"/>
        <v>635</v>
      </c>
      <c r="BZ51" s="90">
        <f t="shared" si="146"/>
        <v>153</v>
      </c>
      <c r="CA51" s="90">
        <v>1155</v>
      </c>
      <c r="CB51" s="90">
        <v>170</v>
      </c>
      <c r="CC51" s="86">
        <v>-520</v>
      </c>
      <c r="CD51" s="86">
        <v>-17</v>
      </c>
      <c r="CE51" s="90">
        <v>8809</v>
      </c>
      <c r="CF51" s="90">
        <v>8209</v>
      </c>
      <c r="CG51" s="90">
        <f>CI51+CK51</f>
        <v>0</v>
      </c>
      <c r="CH51" s="90">
        <f t="shared" si="147"/>
        <v>0</v>
      </c>
      <c r="CI51" s="90">
        <v>0</v>
      </c>
      <c r="CJ51" s="90">
        <v>0</v>
      </c>
      <c r="CK51" s="90">
        <v>0</v>
      </c>
      <c r="CL51" s="90">
        <v>0</v>
      </c>
      <c r="CM51" s="90">
        <f>CO51+CQ51+CS51+CU51</f>
        <v>6500</v>
      </c>
      <c r="CN51" s="90">
        <f>CP51+CR51+CT51+CV51</f>
        <v>6500</v>
      </c>
      <c r="CO51" s="90">
        <v>0</v>
      </c>
      <c r="CP51" s="90">
        <v>0</v>
      </c>
      <c r="CQ51" s="90">
        <v>0</v>
      </c>
      <c r="CR51" s="90">
        <v>0</v>
      </c>
      <c r="CS51" s="90">
        <v>6500</v>
      </c>
      <c r="CT51" s="90">
        <v>6500</v>
      </c>
      <c r="CU51" s="90">
        <v>0</v>
      </c>
      <c r="CV51" s="90">
        <v>0</v>
      </c>
      <c r="CW51" s="90">
        <f>CY51+DA51+DC51</f>
        <v>8840</v>
      </c>
      <c r="CX51" s="90">
        <f>CZ51+DB51+DD51</f>
        <v>10737</v>
      </c>
      <c r="CY51" s="90">
        <v>8840</v>
      </c>
      <c r="CZ51" s="90">
        <v>10737</v>
      </c>
      <c r="DA51" s="90">
        <v>0</v>
      </c>
      <c r="DB51" s="90">
        <v>0</v>
      </c>
      <c r="DC51" s="90">
        <v>0</v>
      </c>
      <c r="DD51" s="90">
        <v>0</v>
      </c>
      <c r="DE51" s="90">
        <f t="shared" si="150"/>
        <v>563254</v>
      </c>
      <c r="DF51" s="90">
        <f t="shared" si="150"/>
        <v>591207</v>
      </c>
      <c r="DG51" s="90">
        <f t="shared" si="151"/>
        <v>212152</v>
      </c>
      <c r="DH51" s="90">
        <f t="shared" si="151"/>
        <v>244374</v>
      </c>
      <c r="DI51" s="90">
        <f t="shared" si="152"/>
        <v>218331</v>
      </c>
      <c r="DJ51" s="90">
        <f t="shared" si="152"/>
        <v>251053</v>
      </c>
      <c r="DK51" s="90"/>
      <c r="DL51" s="90"/>
      <c r="DM51" s="90">
        <v>0</v>
      </c>
      <c r="DN51" s="90">
        <v>0</v>
      </c>
      <c r="DO51" s="90">
        <v>0</v>
      </c>
      <c r="DP51" s="90">
        <v>0</v>
      </c>
      <c r="DQ51" s="90">
        <v>7321</v>
      </c>
      <c r="DR51" s="90">
        <v>1369</v>
      </c>
      <c r="DS51" s="90">
        <v>18764</v>
      </c>
      <c r="DT51" s="90">
        <v>14629</v>
      </c>
      <c r="DU51" s="90">
        <v>63055</v>
      </c>
      <c r="DV51" s="90">
        <v>39741</v>
      </c>
      <c r="DW51" s="90">
        <v>60725</v>
      </c>
      <c r="DX51" s="90">
        <v>71198</v>
      </c>
      <c r="DY51" s="90">
        <v>0</v>
      </c>
      <c r="DZ51" s="90">
        <v>0</v>
      </c>
      <c r="EA51" s="85">
        <f t="shared" si="136"/>
        <v>0</v>
      </c>
      <c r="EB51" s="85">
        <f t="shared" si="137"/>
        <v>0</v>
      </c>
      <c r="EC51" s="85">
        <f t="shared" si="111"/>
        <v>0</v>
      </c>
      <c r="ED51" s="85">
        <f t="shared" si="112"/>
        <v>0</v>
      </c>
      <c r="EE51" s="90">
        <v>54184</v>
      </c>
      <c r="EF51" s="90">
        <v>105512</v>
      </c>
      <c r="EG51" s="118">
        <v>0</v>
      </c>
      <c r="EH51" s="118">
        <v>0</v>
      </c>
      <c r="EI51" s="90">
        <v>14282</v>
      </c>
      <c r="EJ51" s="90">
        <v>18604</v>
      </c>
      <c r="EK51" s="90">
        <f t="shared" si="153"/>
        <v>-6179</v>
      </c>
      <c r="EL51" s="86">
        <f t="shared" si="154"/>
        <v>-6679</v>
      </c>
      <c r="EM51" s="118">
        <v>0</v>
      </c>
      <c r="EN51" s="118">
        <v>0</v>
      </c>
      <c r="EO51" s="86">
        <f t="shared" si="114"/>
        <v>0</v>
      </c>
      <c r="EP51" s="86">
        <f t="shared" si="115"/>
        <v>0</v>
      </c>
      <c r="EQ51" s="90"/>
      <c r="ER51" s="90"/>
      <c r="ES51" s="90">
        <v>0</v>
      </c>
      <c r="ET51" s="90">
        <v>0</v>
      </c>
      <c r="EU51" s="90">
        <v>0</v>
      </c>
      <c r="EV51" s="90">
        <v>0</v>
      </c>
      <c r="EW51" s="90">
        <v>0</v>
      </c>
      <c r="EX51" s="90">
        <v>0</v>
      </c>
      <c r="EY51" s="90">
        <v>0</v>
      </c>
      <c r="EZ51" s="90">
        <v>0</v>
      </c>
      <c r="FA51" s="90">
        <v>0</v>
      </c>
      <c r="FB51" s="90">
        <v>0</v>
      </c>
      <c r="FC51" s="90">
        <v>0</v>
      </c>
      <c r="FD51" s="90">
        <v>0</v>
      </c>
      <c r="FE51" s="90">
        <v>-6679</v>
      </c>
      <c r="FF51" s="90">
        <v>-6679</v>
      </c>
      <c r="FG51" s="90">
        <v>500</v>
      </c>
      <c r="FH51" s="90">
        <v>0</v>
      </c>
      <c r="FI51" s="90">
        <f>FK51+GK51</f>
        <v>351102</v>
      </c>
      <c r="FJ51" s="90">
        <f>FL51+GL51</f>
        <v>346833</v>
      </c>
      <c r="FK51" s="90">
        <f>FM51+FO51+FQ51+FS51+FU51+FW51+FY51+GA51+GC51+GE51+GG51+GI51</f>
        <v>347069</v>
      </c>
      <c r="FL51" s="90">
        <f>FN51+FP51+FR51+FT51+FV51+FX51+FZ51+GB51+GD51+GF51+GH51+GJ51</f>
        <v>342800</v>
      </c>
      <c r="FM51" s="90">
        <v>227677</v>
      </c>
      <c r="FN51" s="90">
        <v>227677</v>
      </c>
      <c r="FO51" s="90">
        <v>0</v>
      </c>
      <c r="FP51" s="90">
        <v>0</v>
      </c>
      <c r="FQ51" s="90">
        <v>58504</v>
      </c>
      <c r="FR51" s="90">
        <v>58504</v>
      </c>
      <c r="FS51" s="90">
        <v>0</v>
      </c>
      <c r="FT51" s="90">
        <v>0</v>
      </c>
      <c r="FU51" s="90">
        <v>0</v>
      </c>
      <c r="FV51" s="90">
        <v>0</v>
      </c>
      <c r="FW51" s="90">
        <v>0</v>
      </c>
      <c r="FX51" s="90">
        <v>0</v>
      </c>
      <c r="FY51" s="90">
        <v>8186</v>
      </c>
      <c r="FZ51" s="90">
        <v>8186</v>
      </c>
      <c r="GA51" s="90">
        <v>0</v>
      </c>
      <c r="GB51" s="90">
        <v>0</v>
      </c>
      <c r="GC51" s="90">
        <v>0</v>
      </c>
      <c r="GD51" s="90">
        <v>0</v>
      </c>
      <c r="GE51" s="90">
        <v>52702</v>
      </c>
      <c r="GF51" s="90">
        <v>48433</v>
      </c>
      <c r="GG51" s="90">
        <v>0</v>
      </c>
      <c r="GH51" s="90">
        <v>0</v>
      </c>
      <c r="GI51" s="90">
        <v>0</v>
      </c>
      <c r="GJ51" s="90">
        <v>0</v>
      </c>
      <c r="GK51" s="90">
        <f t="shared" si="134"/>
        <v>4033</v>
      </c>
      <c r="GL51" s="90">
        <f>GN51+GP51</f>
        <v>4033</v>
      </c>
      <c r="GM51" s="90">
        <v>4033</v>
      </c>
      <c r="GN51" s="90">
        <v>4033</v>
      </c>
      <c r="GO51" s="90">
        <v>0</v>
      </c>
      <c r="GP51" s="90">
        <v>0</v>
      </c>
      <c r="GQ51" s="90">
        <v>0</v>
      </c>
      <c r="GR51" s="90">
        <v>0</v>
      </c>
      <c r="GS51" s="90">
        <v>0</v>
      </c>
      <c r="GT51" s="90">
        <v>0</v>
      </c>
      <c r="GU51" s="90">
        <v>0</v>
      </c>
      <c r="GV51" s="90">
        <v>0</v>
      </c>
      <c r="GW51" s="90">
        <v>0</v>
      </c>
      <c r="GX51" s="90">
        <v>0</v>
      </c>
      <c r="GY51" s="90">
        <v>0</v>
      </c>
      <c r="GZ51" s="90">
        <v>0</v>
      </c>
      <c r="HA51" s="90">
        <v>0</v>
      </c>
      <c r="HB51" s="90">
        <v>0</v>
      </c>
      <c r="HC51" s="78">
        <f t="shared" si="21"/>
        <v>0</v>
      </c>
      <c r="HD51" s="78">
        <f t="shared" si="135"/>
        <v>0</v>
      </c>
      <c r="HE51" s="94" t="s">
        <v>250</v>
      </c>
    </row>
    <row r="52" spans="1:213" s="23" customFormat="1" ht="17.25" customHeight="1">
      <c r="A52" s="99">
        <v>34</v>
      </c>
      <c r="B52" s="92" t="s">
        <v>213</v>
      </c>
      <c r="C52" s="90">
        <f t="shared" si="138"/>
        <v>275251</v>
      </c>
      <c r="D52" s="90">
        <f t="shared" si="138"/>
        <v>259807</v>
      </c>
      <c r="E52" s="90">
        <f aca="true" t="shared" si="157" ref="E52:F59">G52+M52+S52+AG52+AM52</f>
        <v>167203</v>
      </c>
      <c r="F52" s="90">
        <f t="shared" si="157"/>
        <v>154575</v>
      </c>
      <c r="G52" s="90">
        <f aca="true" t="shared" si="158" ref="G52:H59">SUM(I52+K52)</f>
        <v>54110</v>
      </c>
      <c r="H52" s="90">
        <f t="shared" si="158"/>
        <v>70302</v>
      </c>
      <c r="I52" s="90">
        <v>11110</v>
      </c>
      <c r="J52" s="90">
        <v>43802</v>
      </c>
      <c r="K52" s="90">
        <v>43000</v>
      </c>
      <c r="L52" s="90">
        <v>26500</v>
      </c>
      <c r="M52" s="90">
        <f aca="true" t="shared" si="159" ref="M52:N59">SUM(O52+Q52)</f>
        <v>0</v>
      </c>
      <c r="N52" s="90">
        <f t="shared" si="159"/>
        <v>0</v>
      </c>
      <c r="O52" s="90">
        <v>0</v>
      </c>
      <c r="P52" s="90">
        <v>0</v>
      </c>
      <c r="Q52" s="90">
        <v>0</v>
      </c>
      <c r="R52" s="86">
        <f t="shared" si="106"/>
        <v>0</v>
      </c>
      <c r="S52" s="90">
        <f aca="true" t="shared" si="160" ref="S52:T59">SUM(U52+W52+Y52+AA52+AC52+AE52)</f>
        <v>58196</v>
      </c>
      <c r="T52" s="90">
        <f t="shared" si="160"/>
        <v>31451</v>
      </c>
      <c r="U52" s="90">
        <v>48068</v>
      </c>
      <c r="V52" s="90">
        <v>26801</v>
      </c>
      <c r="W52" s="90">
        <v>7319</v>
      </c>
      <c r="X52" s="90">
        <v>4243</v>
      </c>
      <c r="Y52" s="86">
        <f t="shared" si="107"/>
        <v>0</v>
      </c>
      <c r="Z52" s="90">
        <v>0</v>
      </c>
      <c r="AA52" s="90">
        <v>0</v>
      </c>
      <c r="AB52" s="90">
        <v>0</v>
      </c>
      <c r="AC52" s="90">
        <v>3148</v>
      </c>
      <c r="AD52" s="90">
        <v>661</v>
      </c>
      <c r="AE52" s="90">
        <v>-339</v>
      </c>
      <c r="AF52" s="90">
        <v>-254</v>
      </c>
      <c r="AG52" s="90">
        <f t="shared" si="140"/>
        <v>54346</v>
      </c>
      <c r="AH52" s="90">
        <f t="shared" si="140"/>
        <v>52565</v>
      </c>
      <c r="AI52" s="90">
        <v>54346</v>
      </c>
      <c r="AJ52" s="90">
        <v>52565</v>
      </c>
      <c r="AK52" s="90">
        <v>0</v>
      </c>
      <c r="AL52" s="90">
        <v>0</v>
      </c>
      <c r="AM52" s="90">
        <f t="shared" si="141"/>
        <v>551</v>
      </c>
      <c r="AN52" s="90">
        <f t="shared" si="141"/>
        <v>257</v>
      </c>
      <c r="AO52" s="90">
        <v>41</v>
      </c>
      <c r="AP52" s="90">
        <v>0</v>
      </c>
      <c r="AQ52" s="90">
        <v>0</v>
      </c>
      <c r="AR52" s="90">
        <v>0</v>
      </c>
      <c r="AS52" s="90">
        <v>4</v>
      </c>
      <c r="AT52" s="90">
        <v>164</v>
      </c>
      <c r="AU52" s="90">
        <v>506</v>
      </c>
      <c r="AV52" s="90">
        <v>93</v>
      </c>
      <c r="AW52" s="90">
        <f aca="true" t="shared" si="161" ref="AW52:AX67">AY52+BK52+CG52+CM52+CW52</f>
        <v>108048</v>
      </c>
      <c r="AX52" s="90">
        <f t="shared" si="161"/>
        <v>105232</v>
      </c>
      <c r="AY52" s="90">
        <f t="shared" si="143"/>
        <v>0</v>
      </c>
      <c r="AZ52" s="90">
        <f t="shared" si="143"/>
        <v>0</v>
      </c>
      <c r="BA52" s="90">
        <v>0</v>
      </c>
      <c r="BB52" s="90">
        <v>0</v>
      </c>
      <c r="BC52" s="90">
        <v>0</v>
      </c>
      <c r="BD52" s="90">
        <v>0</v>
      </c>
      <c r="BE52" s="90">
        <v>0</v>
      </c>
      <c r="BF52" s="90">
        <v>0</v>
      </c>
      <c r="BG52" s="90">
        <v>0</v>
      </c>
      <c r="BH52" s="90">
        <v>0</v>
      </c>
      <c r="BI52" s="90">
        <v>0</v>
      </c>
      <c r="BJ52" s="90">
        <v>0</v>
      </c>
      <c r="BK52" s="90">
        <f aca="true" t="shared" si="162" ref="BK52:BL67">BM52+BS52+BY52+CE52</f>
        <v>31434</v>
      </c>
      <c r="BL52" s="90">
        <f t="shared" si="162"/>
        <v>28287</v>
      </c>
      <c r="BM52" s="90">
        <f t="shared" si="145"/>
        <v>28852</v>
      </c>
      <c r="BN52" s="90">
        <f t="shared" si="145"/>
        <v>23929</v>
      </c>
      <c r="BO52" s="90">
        <v>66251</v>
      </c>
      <c r="BP52" s="90">
        <v>58243</v>
      </c>
      <c r="BQ52" s="90">
        <v>-37399</v>
      </c>
      <c r="BR52" s="90">
        <v>-34314</v>
      </c>
      <c r="BS52" s="90">
        <f t="shared" si="41"/>
        <v>0</v>
      </c>
      <c r="BT52" s="90">
        <f t="shared" si="42"/>
        <v>0</v>
      </c>
      <c r="BU52" s="90">
        <v>0</v>
      </c>
      <c r="BV52" s="90">
        <v>0</v>
      </c>
      <c r="BW52" s="90">
        <v>0</v>
      </c>
      <c r="BX52" s="90">
        <v>0</v>
      </c>
      <c r="BY52" s="90">
        <f t="shared" si="146"/>
        <v>2502</v>
      </c>
      <c r="BZ52" s="90">
        <f t="shared" si="146"/>
        <v>2642</v>
      </c>
      <c r="CA52" s="90">
        <v>3346</v>
      </c>
      <c r="CB52" s="90">
        <v>3346</v>
      </c>
      <c r="CC52" s="86">
        <v>-844</v>
      </c>
      <c r="CD52" s="86">
        <v>-704</v>
      </c>
      <c r="CE52" s="90">
        <v>80</v>
      </c>
      <c r="CF52" s="90">
        <v>1716</v>
      </c>
      <c r="CG52" s="90">
        <f aca="true" t="shared" si="163" ref="CG52:CH67">CI52+CK52</f>
        <v>25298</v>
      </c>
      <c r="CH52" s="90">
        <f t="shared" si="163"/>
        <v>25298</v>
      </c>
      <c r="CI52" s="90">
        <v>41112</v>
      </c>
      <c r="CJ52" s="90">
        <v>41112</v>
      </c>
      <c r="CK52" s="90">
        <v>-15814</v>
      </c>
      <c r="CL52" s="90">
        <v>-15814</v>
      </c>
      <c r="CM52" s="90">
        <f aca="true" t="shared" si="164" ref="CM52:CN67">CO52+CQ52+CS52+CU52</f>
        <v>51229</v>
      </c>
      <c r="CN52" s="90">
        <f t="shared" si="164"/>
        <v>51229</v>
      </c>
      <c r="CO52" s="90">
        <v>0</v>
      </c>
      <c r="CP52" s="90">
        <v>0</v>
      </c>
      <c r="CQ52" s="90">
        <v>51229</v>
      </c>
      <c r="CR52" s="90">
        <v>51229</v>
      </c>
      <c r="CS52" s="90">
        <v>0</v>
      </c>
      <c r="CT52" s="90">
        <v>0</v>
      </c>
      <c r="CU52" s="90">
        <v>0</v>
      </c>
      <c r="CV52" s="90">
        <v>0</v>
      </c>
      <c r="CW52" s="90">
        <f aca="true" t="shared" si="165" ref="CW52:CX67">CY52+DA52+DC52</f>
        <v>87</v>
      </c>
      <c r="CX52" s="90">
        <f t="shared" si="165"/>
        <v>418</v>
      </c>
      <c r="CY52" s="90">
        <v>64</v>
      </c>
      <c r="CZ52" s="90">
        <v>395</v>
      </c>
      <c r="DA52" s="90">
        <v>23</v>
      </c>
      <c r="DB52" s="90">
        <v>23</v>
      </c>
      <c r="DC52" s="90">
        <v>0</v>
      </c>
      <c r="DD52" s="90">
        <v>0</v>
      </c>
      <c r="DE52" s="90">
        <f t="shared" si="150"/>
        <v>275251</v>
      </c>
      <c r="DF52" s="90">
        <f t="shared" si="150"/>
        <v>259807</v>
      </c>
      <c r="DG52" s="90">
        <f t="shared" si="151"/>
        <v>73303</v>
      </c>
      <c r="DH52" s="90">
        <f t="shared" si="151"/>
        <v>63914</v>
      </c>
      <c r="DI52" s="90">
        <f t="shared" si="152"/>
        <v>63569</v>
      </c>
      <c r="DJ52" s="90">
        <f t="shared" si="152"/>
        <v>55787</v>
      </c>
      <c r="DK52" s="90"/>
      <c r="DL52" s="90"/>
      <c r="DM52" s="90">
        <v>0</v>
      </c>
      <c r="DN52" s="90">
        <v>0</v>
      </c>
      <c r="DO52" s="90">
        <v>0</v>
      </c>
      <c r="DP52" s="90">
        <v>0</v>
      </c>
      <c r="DQ52" s="90">
        <v>10235</v>
      </c>
      <c r="DR52" s="90">
        <v>6348</v>
      </c>
      <c r="DS52" s="90">
        <v>1063</v>
      </c>
      <c r="DT52" s="90">
        <v>1387</v>
      </c>
      <c r="DU52" s="90">
        <v>6519</v>
      </c>
      <c r="DV52" s="90">
        <v>12216</v>
      </c>
      <c r="DW52" s="90">
        <v>16551</v>
      </c>
      <c r="DX52" s="90">
        <v>4733</v>
      </c>
      <c r="DY52" s="90">
        <v>787</v>
      </c>
      <c r="DZ52" s="90">
        <v>1463</v>
      </c>
      <c r="EA52" s="85">
        <f t="shared" si="136"/>
        <v>0</v>
      </c>
      <c r="EB52" s="85">
        <f t="shared" si="137"/>
        <v>0</v>
      </c>
      <c r="EC52" s="85">
        <f t="shared" si="111"/>
        <v>0</v>
      </c>
      <c r="ED52" s="85">
        <f t="shared" si="112"/>
        <v>0</v>
      </c>
      <c r="EE52" s="90">
        <v>32102</v>
      </c>
      <c r="EF52" s="90">
        <v>31730</v>
      </c>
      <c r="EG52" s="118">
        <v>0</v>
      </c>
      <c r="EH52" s="118">
        <v>0</v>
      </c>
      <c r="EI52" s="90">
        <v>-3688</v>
      </c>
      <c r="EJ52" s="90">
        <v>-2090</v>
      </c>
      <c r="EK52" s="90">
        <f t="shared" si="153"/>
        <v>9734</v>
      </c>
      <c r="EL52" s="86">
        <f t="shared" si="154"/>
        <v>8127</v>
      </c>
      <c r="EM52" s="118">
        <v>0</v>
      </c>
      <c r="EN52" s="118">
        <v>0</v>
      </c>
      <c r="EO52" s="86">
        <f t="shared" si="114"/>
        <v>0</v>
      </c>
      <c r="EP52" s="86">
        <f t="shared" si="115"/>
        <v>0</v>
      </c>
      <c r="EQ52" s="90">
        <v>622</v>
      </c>
      <c r="ER52" s="90">
        <v>657</v>
      </c>
      <c r="ES52" s="90">
        <v>0</v>
      </c>
      <c r="ET52" s="90">
        <v>0</v>
      </c>
      <c r="EU52" s="90">
        <v>0</v>
      </c>
      <c r="EV52" s="90">
        <v>0</v>
      </c>
      <c r="EW52" s="90">
        <v>0</v>
      </c>
      <c r="EX52" s="90">
        <v>0</v>
      </c>
      <c r="EY52" s="90">
        <v>0</v>
      </c>
      <c r="EZ52" s="90">
        <v>0</v>
      </c>
      <c r="FA52" s="90">
        <v>0</v>
      </c>
      <c r="FB52" s="90">
        <v>0</v>
      </c>
      <c r="FC52" s="90">
        <v>0</v>
      </c>
      <c r="FD52" s="90">
        <v>0</v>
      </c>
      <c r="FE52" s="90">
        <v>8872</v>
      </c>
      <c r="FF52" s="90">
        <v>7470</v>
      </c>
      <c r="FG52" s="90">
        <v>240</v>
      </c>
      <c r="FH52" s="90">
        <v>0</v>
      </c>
      <c r="FI52" s="90">
        <f aca="true" t="shared" si="166" ref="FI52:FJ67">FK52+GK52</f>
        <v>201948</v>
      </c>
      <c r="FJ52" s="90">
        <f t="shared" si="166"/>
        <v>195893</v>
      </c>
      <c r="FK52" s="90">
        <f aca="true" t="shared" si="167" ref="FK52:FL67">FM52+FO52+FQ52+FS52+FU52+FW52+FY52+GA52+GC52+GE52+GG52+GI52</f>
        <v>167655</v>
      </c>
      <c r="FL52" s="90">
        <f t="shared" si="167"/>
        <v>161664</v>
      </c>
      <c r="FM52" s="90">
        <v>135355</v>
      </c>
      <c r="FN52" s="90">
        <v>135354</v>
      </c>
      <c r="FO52" s="90">
        <v>0</v>
      </c>
      <c r="FP52" s="90">
        <v>0</v>
      </c>
      <c r="FQ52" s="90">
        <v>0</v>
      </c>
      <c r="FR52" s="90">
        <v>0</v>
      </c>
      <c r="FS52" s="90">
        <v>0</v>
      </c>
      <c r="FT52" s="90">
        <v>0</v>
      </c>
      <c r="FU52" s="90">
        <v>0</v>
      </c>
      <c r="FV52" s="90">
        <v>0</v>
      </c>
      <c r="FW52" s="90">
        <v>0</v>
      </c>
      <c r="FX52" s="90">
        <v>0</v>
      </c>
      <c r="FY52" s="90">
        <v>0</v>
      </c>
      <c r="FZ52" s="90">
        <v>0</v>
      </c>
      <c r="GA52" s="90">
        <v>2112</v>
      </c>
      <c r="GB52" s="90">
        <v>2112</v>
      </c>
      <c r="GC52" s="90">
        <v>0</v>
      </c>
      <c r="GD52" s="90">
        <v>0</v>
      </c>
      <c r="GE52" s="90">
        <v>30188</v>
      </c>
      <c r="GF52" s="90">
        <v>24198</v>
      </c>
      <c r="GG52" s="90">
        <v>0</v>
      </c>
      <c r="GH52" s="90">
        <v>0</v>
      </c>
      <c r="GI52" s="90">
        <v>0</v>
      </c>
      <c r="GJ52" s="90">
        <v>0</v>
      </c>
      <c r="GK52" s="90">
        <v>34293</v>
      </c>
      <c r="GL52" s="90">
        <v>34229</v>
      </c>
      <c r="GM52" s="90">
        <v>4890</v>
      </c>
      <c r="GN52" s="90">
        <v>4825</v>
      </c>
      <c r="GO52" s="90">
        <v>29403</v>
      </c>
      <c r="GP52" s="90">
        <v>29403</v>
      </c>
      <c r="GQ52" s="90">
        <v>0</v>
      </c>
      <c r="GR52" s="90">
        <v>0</v>
      </c>
      <c r="GS52" s="90">
        <v>0</v>
      </c>
      <c r="GT52" s="90">
        <v>0</v>
      </c>
      <c r="GU52" s="90">
        <v>0</v>
      </c>
      <c r="GV52" s="90">
        <v>0</v>
      </c>
      <c r="GW52" s="90">
        <v>0</v>
      </c>
      <c r="GX52" s="90">
        <v>0</v>
      </c>
      <c r="GY52" s="90">
        <v>0</v>
      </c>
      <c r="GZ52" s="90">
        <v>0</v>
      </c>
      <c r="HA52" s="90">
        <v>0</v>
      </c>
      <c r="HB52" s="90">
        <v>0</v>
      </c>
      <c r="HC52" s="78">
        <f t="shared" si="21"/>
        <v>0</v>
      </c>
      <c r="HD52" s="78">
        <f t="shared" si="135"/>
        <v>0</v>
      </c>
      <c r="HE52" s="94" t="s">
        <v>250</v>
      </c>
    </row>
    <row r="53" spans="1:213" s="121" customFormat="1" ht="17.25" customHeight="1">
      <c r="A53" s="116">
        <v>36</v>
      </c>
      <c r="B53" s="117" t="s">
        <v>214</v>
      </c>
      <c r="C53" s="118">
        <f t="shared" si="138"/>
        <v>144717</v>
      </c>
      <c r="D53" s="118">
        <f t="shared" si="138"/>
        <v>169169</v>
      </c>
      <c r="E53" s="118">
        <f t="shared" si="157"/>
        <v>118978</v>
      </c>
      <c r="F53" s="118">
        <f t="shared" si="157"/>
        <v>142093</v>
      </c>
      <c r="G53" s="118">
        <f t="shared" si="158"/>
        <v>43176</v>
      </c>
      <c r="H53" s="118">
        <f t="shared" si="158"/>
        <v>47526</v>
      </c>
      <c r="I53" s="118">
        <v>13176</v>
      </c>
      <c r="J53" s="118">
        <v>16726</v>
      </c>
      <c r="K53" s="118">
        <v>30000</v>
      </c>
      <c r="L53" s="118">
        <v>30800</v>
      </c>
      <c r="M53" s="118">
        <f t="shared" si="159"/>
        <v>0</v>
      </c>
      <c r="N53" s="118">
        <f t="shared" si="159"/>
        <v>0</v>
      </c>
      <c r="O53" s="118">
        <v>0</v>
      </c>
      <c r="P53" s="118">
        <v>0</v>
      </c>
      <c r="Q53" s="118">
        <v>0</v>
      </c>
      <c r="R53" s="118">
        <v>0</v>
      </c>
      <c r="S53" s="118">
        <f t="shared" si="160"/>
        <v>63750</v>
      </c>
      <c r="T53" s="118">
        <f t="shared" si="160"/>
        <v>71187</v>
      </c>
      <c r="U53" s="118">
        <v>43436</v>
      </c>
      <c r="V53" s="118">
        <v>43061</v>
      </c>
      <c r="W53" s="118">
        <v>19741</v>
      </c>
      <c r="X53" s="118">
        <v>28627</v>
      </c>
      <c r="Y53" s="118">
        <v>0</v>
      </c>
      <c r="Z53" s="118">
        <v>0</v>
      </c>
      <c r="AA53" s="90">
        <v>0</v>
      </c>
      <c r="AB53" s="90">
        <v>0</v>
      </c>
      <c r="AC53" s="118">
        <v>573</v>
      </c>
      <c r="AD53" s="118">
        <v>524</v>
      </c>
      <c r="AE53" s="118">
        <v>0</v>
      </c>
      <c r="AF53" s="118">
        <v>-1025</v>
      </c>
      <c r="AG53" s="118">
        <f t="shared" si="140"/>
        <v>864</v>
      </c>
      <c r="AH53" s="118">
        <f t="shared" si="140"/>
        <v>282</v>
      </c>
      <c r="AI53" s="118">
        <v>864</v>
      </c>
      <c r="AJ53" s="118">
        <v>282</v>
      </c>
      <c r="AK53" s="118">
        <v>0</v>
      </c>
      <c r="AL53" s="118">
        <v>0</v>
      </c>
      <c r="AM53" s="118">
        <f t="shared" si="141"/>
        <v>11188</v>
      </c>
      <c r="AN53" s="118">
        <f t="shared" si="141"/>
        <v>23098</v>
      </c>
      <c r="AO53" s="118">
        <v>0</v>
      </c>
      <c r="AP53" s="118">
        <v>0</v>
      </c>
      <c r="AQ53" s="118">
        <v>0</v>
      </c>
      <c r="AR53" s="118">
        <v>0</v>
      </c>
      <c r="AS53" s="118">
        <v>0</v>
      </c>
      <c r="AT53" s="118">
        <v>0</v>
      </c>
      <c r="AU53" s="118">
        <v>11188</v>
      </c>
      <c r="AV53" s="118">
        <v>23098</v>
      </c>
      <c r="AW53" s="118">
        <f t="shared" si="161"/>
        <v>25739</v>
      </c>
      <c r="AX53" s="118">
        <f t="shared" si="161"/>
        <v>27076</v>
      </c>
      <c r="AY53" s="118">
        <f t="shared" si="143"/>
        <v>2666</v>
      </c>
      <c r="AZ53" s="118">
        <f t="shared" si="143"/>
        <v>2666</v>
      </c>
      <c r="BA53" s="118">
        <v>0</v>
      </c>
      <c r="BB53" s="118">
        <v>0</v>
      </c>
      <c r="BC53" s="118">
        <v>0</v>
      </c>
      <c r="BD53" s="118">
        <v>0</v>
      </c>
      <c r="BE53" s="118">
        <v>0</v>
      </c>
      <c r="BF53" s="118">
        <v>0</v>
      </c>
      <c r="BG53" s="118">
        <v>2666</v>
      </c>
      <c r="BH53" s="118">
        <v>2666</v>
      </c>
      <c r="BI53" s="118">
        <v>0</v>
      </c>
      <c r="BJ53" s="118">
        <v>0</v>
      </c>
      <c r="BK53" s="118">
        <f t="shared" si="162"/>
        <v>3770</v>
      </c>
      <c r="BL53" s="118">
        <f t="shared" si="162"/>
        <v>4883</v>
      </c>
      <c r="BM53" s="118">
        <f t="shared" si="145"/>
        <v>3568</v>
      </c>
      <c r="BN53" s="118">
        <f t="shared" si="145"/>
        <v>4562</v>
      </c>
      <c r="BO53" s="118">
        <v>17345</v>
      </c>
      <c r="BP53" s="118">
        <v>17345</v>
      </c>
      <c r="BQ53" s="118">
        <v>-13777</v>
      </c>
      <c r="BR53" s="118">
        <v>-12783</v>
      </c>
      <c r="BS53" s="118">
        <v>0</v>
      </c>
      <c r="BT53" s="118">
        <v>0</v>
      </c>
      <c r="BU53" s="118">
        <v>0</v>
      </c>
      <c r="BV53" s="118">
        <v>0</v>
      </c>
      <c r="BW53" s="118">
        <v>0</v>
      </c>
      <c r="BX53" s="118">
        <v>0</v>
      </c>
      <c r="BY53" s="118">
        <f t="shared" si="146"/>
        <v>70</v>
      </c>
      <c r="BZ53" s="118">
        <f t="shared" si="146"/>
        <v>89</v>
      </c>
      <c r="CA53" s="118">
        <v>260</v>
      </c>
      <c r="CB53" s="118">
        <v>260</v>
      </c>
      <c r="CC53" s="119">
        <v>-190</v>
      </c>
      <c r="CD53" s="119">
        <v>-171</v>
      </c>
      <c r="CE53" s="118">
        <v>132</v>
      </c>
      <c r="CF53" s="118">
        <v>232</v>
      </c>
      <c r="CG53" s="118">
        <f t="shared" si="163"/>
        <v>16964</v>
      </c>
      <c r="CH53" s="118">
        <f t="shared" si="163"/>
        <v>16700</v>
      </c>
      <c r="CI53" s="118">
        <v>27513</v>
      </c>
      <c r="CJ53" s="118">
        <v>27675</v>
      </c>
      <c r="CK53" s="118">
        <v>-10549</v>
      </c>
      <c r="CL53" s="118">
        <v>-10975</v>
      </c>
      <c r="CM53" s="118">
        <f t="shared" si="164"/>
        <v>487</v>
      </c>
      <c r="CN53" s="118">
        <f t="shared" si="164"/>
        <v>414</v>
      </c>
      <c r="CO53" s="118">
        <v>0</v>
      </c>
      <c r="CP53" s="118">
        <v>0</v>
      </c>
      <c r="CQ53" s="118">
        <v>750</v>
      </c>
      <c r="CR53" s="118">
        <v>750</v>
      </c>
      <c r="CS53" s="118">
        <v>0</v>
      </c>
      <c r="CT53" s="118">
        <v>0</v>
      </c>
      <c r="CU53" s="118">
        <v>-263</v>
      </c>
      <c r="CV53" s="118">
        <v>-336</v>
      </c>
      <c r="CW53" s="118">
        <f t="shared" si="165"/>
        <v>1852</v>
      </c>
      <c r="CX53" s="118">
        <f t="shared" si="165"/>
        <v>2413</v>
      </c>
      <c r="CY53" s="118">
        <v>1852</v>
      </c>
      <c r="CZ53" s="118">
        <v>2413</v>
      </c>
      <c r="DA53" s="118">
        <v>0</v>
      </c>
      <c r="DB53" s="118">
        <v>0</v>
      </c>
      <c r="DC53" s="118">
        <v>0</v>
      </c>
      <c r="DD53" s="118">
        <v>0</v>
      </c>
      <c r="DE53" s="118">
        <f t="shared" si="150"/>
        <v>144717</v>
      </c>
      <c r="DF53" s="118">
        <f t="shared" si="150"/>
        <v>169169</v>
      </c>
      <c r="DG53" s="118">
        <f t="shared" si="151"/>
        <v>62351</v>
      </c>
      <c r="DH53" s="118">
        <f t="shared" si="151"/>
        <v>96230</v>
      </c>
      <c r="DI53" s="118">
        <f t="shared" si="152"/>
        <v>47408</v>
      </c>
      <c r="DJ53" s="118">
        <f t="shared" si="152"/>
        <v>86354</v>
      </c>
      <c r="DK53" s="118">
        <v>0</v>
      </c>
      <c r="DL53" s="118">
        <v>0</v>
      </c>
      <c r="DM53" s="90">
        <v>0</v>
      </c>
      <c r="DN53" s="90">
        <v>0</v>
      </c>
      <c r="DO53" s="90">
        <v>0</v>
      </c>
      <c r="DP53" s="90">
        <v>0</v>
      </c>
      <c r="DQ53" s="118">
        <v>25968</v>
      </c>
      <c r="DR53" s="118">
        <v>44895</v>
      </c>
      <c r="DS53" s="118">
        <v>776</v>
      </c>
      <c r="DT53" s="118">
        <v>4927</v>
      </c>
      <c r="DU53" s="118">
        <v>10149</v>
      </c>
      <c r="DV53" s="118">
        <v>10464</v>
      </c>
      <c r="DW53" s="118">
        <v>10806</v>
      </c>
      <c r="DX53" s="118">
        <v>20885</v>
      </c>
      <c r="DY53" s="118">
        <v>23</v>
      </c>
      <c r="DZ53" s="118">
        <v>0</v>
      </c>
      <c r="EA53" s="85">
        <f t="shared" si="136"/>
        <v>0</v>
      </c>
      <c r="EB53" s="85">
        <f t="shared" si="137"/>
        <v>0</v>
      </c>
      <c r="EC53" s="85">
        <f t="shared" si="111"/>
        <v>0</v>
      </c>
      <c r="ED53" s="85">
        <f t="shared" si="112"/>
        <v>0</v>
      </c>
      <c r="EE53" s="118">
        <v>4528</v>
      </c>
      <c r="EF53" s="118">
        <v>0</v>
      </c>
      <c r="EG53" s="118">
        <v>0</v>
      </c>
      <c r="EH53" s="118">
        <v>0</v>
      </c>
      <c r="EI53" s="118">
        <v>-4842</v>
      </c>
      <c r="EJ53" s="118">
        <v>5183</v>
      </c>
      <c r="EK53" s="118">
        <f t="shared" si="153"/>
        <v>14943</v>
      </c>
      <c r="EL53" s="119">
        <f t="shared" si="154"/>
        <v>9876</v>
      </c>
      <c r="EM53" s="118">
        <v>0</v>
      </c>
      <c r="EN53" s="118">
        <v>0</v>
      </c>
      <c r="EO53" s="86">
        <f t="shared" si="114"/>
        <v>0</v>
      </c>
      <c r="EP53" s="86">
        <f t="shared" si="115"/>
        <v>0</v>
      </c>
      <c r="EQ53" s="118">
        <v>12614</v>
      </c>
      <c r="ER53" s="118">
        <v>8067</v>
      </c>
      <c r="ES53" s="118">
        <v>0</v>
      </c>
      <c r="ET53" s="118">
        <v>0</v>
      </c>
      <c r="EU53" s="90">
        <v>0</v>
      </c>
      <c r="EV53" s="90">
        <v>0</v>
      </c>
      <c r="EW53" s="90">
        <v>0</v>
      </c>
      <c r="EX53" s="90">
        <v>0</v>
      </c>
      <c r="EY53" s="90">
        <v>0</v>
      </c>
      <c r="EZ53" s="90">
        <v>0</v>
      </c>
      <c r="FA53" s="90">
        <v>0</v>
      </c>
      <c r="FB53" s="90">
        <v>0</v>
      </c>
      <c r="FC53" s="90">
        <v>0</v>
      </c>
      <c r="FD53" s="90">
        <v>0</v>
      </c>
      <c r="FE53" s="118">
        <v>825</v>
      </c>
      <c r="FF53" s="118">
        <v>958</v>
      </c>
      <c r="FG53" s="118">
        <v>1504</v>
      </c>
      <c r="FH53" s="118">
        <v>851</v>
      </c>
      <c r="FI53" s="118">
        <f t="shared" si="166"/>
        <v>82366</v>
      </c>
      <c r="FJ53" s="118">
        <f t="shared" si="166"/>
        <v>72939</v>
      </c>
      <c r="FK53" s="118">
        <f t="shared" si="167"/>
        <v>62947</v>
      </c>
      <c r="FL53" s="118">
        <f t="shared" si="167"/>
        <v>52193</v>
      </c>
      <c r="FM53" s="118">
        <v>37615</v>
      </c>
      <c r="FN53" s="118">
        <v>37615</v>
      </c>
      <c r="FO53" s="90">
        <v>0</v>
      </c>
      <c r="FP53" s="90">
        <v>0</v>
      </c>
      <c r="FQ53" s="118">
        <v>0</v>
      </c>
      <c r="FR53" s="118">
        <v>0</v>
      </c>
      <c r="FS53" s="90">
        <v>0</v>
      </c>
      <c r="FT53" s="90">
        <v>0</v>
      </c>
      <c r="FU53" s="90">
        <v>0</v>
      </c>
      <c r="FV53" s="90">
        <v>0</v>
      </c>
      <c r="FW53" s="90">
        <v>0</v>
      </c>
      <c r="FX53" s="90">
        <v>0</v>
      </c>
      <c r="FY53" s="118">
        <v>1700</v>
      </c>
      <c r="FZ53" s="118">
        <v>0</v>
      </c>
      <c r="GA53" s="118">
        <v>0</v>
      </c>
      <c r="GB53" s="118">
        <v>2208</v>
      </c>
      <c r="GC53" s="90">
        <v>0</v>
      </c>
      <c r="GD53" s="90">
        <v>0</v>
      </c>
      <c r="GE53" s="118">
        <v>23632</v>
      </c>
      <c r="GF53" s="118">
        <v>12370</v>
      </c>
      <c r="GG53" s="90">
        <v>0</v>
      </c>
      <c r="GH53" s="90">
        <v>0</v>
      </c>
      <c r="GI53" s="90">
        <v>0</v>
      </c>
      <c r="GJ53" s="90">
        <v>0</v>
      </c>
      <c r="GK53" s="120">
        <f>GM53+GO53</f>
        <v>19419</v>
      </c>
      <c r="GL53" s="120">
        <f>+GN53+GP53</f>
        <v>20746</v>
      </c>
      <c r="GM53" s="118">
        <v>2455</v>
      </c>
      <c r="GN53" s="118">
        <v>3704</v>
      </c>
      <c r="GO53" s="118">
        <v>16964</v>
      </c>
      <c r="GP53" s="118">
        <v>17042</v>
      </c>
      <c r="GQ53" s="90">
        <v>0</v>
      </c>
      <c r="GR53" s="90">
        <v>0</v>
      </c>
      <c r="GS53" s="90">
        <v>0</v>
      </c>
      <c r="GT53" s="90">
        <v>0</v>
      </c>
      <c r="GU53" s="90">
        <v>0</v>
      </c>
      <c r="GV53" s="90">
        <v>0</v>
      </c>
      <c r="GW53" s="90">
        <v>0</v>
      </c>
      <c r="GX53" s="90">
        <v>0</v>
      </c>
      <c r="GY53" s="90">
        <v>0</v>
      </c>
      <c r="GZ53" s="90">
        <v>0</v>
      </c>
      <c r="HA53" s="90">
        <v>0</v>
      </c>
      <c r="HB53" s="90">
        <v>0</v>
      </c>
      <c r="HC53" s="13">
        <f t="shared" si="21"/>
        <v>0</v>
      </c>
      <c r="HD53" s="13">
        <f t="shared" si="135"/>
        <v>0</v>
      </c>
      <c r="HE53" s="121" t="s">
        <v>254</v>
      </c>
    </row>
    <row r="54" spans="1:213" s="8" customFormat="1" ht="17.25" customHeight="1">
      <c r="A54" s="99">
        <v>36</v>
      </c>
      <c r="B54" s="92" t="s">
        <v>215</v>
      </c>
      <c r="C54" s="90">
        <f t="shared" si="138"/>
        <v>119161</v>
      </c>
      <c r="D54" s="90">
        <f t="shared" si="138"/>
        <v>119207</v>
      </c>
      <c r="E54" s="90">
        <f t="shared" si="157"/>
        <v>63100</v>
      </c>
      <c r="F54" s="90">
        <f t="shared" si="157"/>
        <v>63045</v>
      </c>
      <c r="G54" s="90">
        <f t="shared" si="158"/>
        <v>58841</v>
      </c>
      <c r="H54" s="90">
        <f t="shared" si="158"/>
        <v>61921</v>
      </c>
      <c r="I54" s="90">
        <v>58841</v>
      </c>
      <c r="J54" s="90">
        <v>61921</v>
      </c>
      <c r="K54" s="90">
        <v>0</v>
      </c>
      <c r="L54" s="90">
        <v>0</v>
      </c>
      <c r="M54" s="90">
        <f t="shared" si="159"/>
        <v>0</v>
      </c>
      <c r="N54" s="90">
        <f t="shared" si="159"/>
        <v>0</v>
      </c>
      <c r="O54" s="90">
        <v>0</v>
      </c>
      <c r="P54" s="90">
        <v>0</v>
      </c>
      <c r="Q54" s="90">
        <v>0</v>
      </c>
      <c r="R54" s="86">
        <f t="shared" si="106"/>
        <v>0</v>
      </c>
      <c r="S54" s="90">
        <f t="shared" si="160"/>
        <v>1219</v>
      </c>
      <c r="T54" s="90">
        <f t="shared" si="160"/>
        <v>539</v>
      </c>
      <c r="U54" s="90">
        <v>1155</v>
      </c>
      <c r="V54" s="90">
        <v>539</v>
      </c>
      <c r="W54" s="90">
        <v>0</v>
      </c>
      <c r="X54" s="90">
        <v>0</v>
      </c>
      <c r="Y54" s="86">
        <f t="shared" si="107"/>
        <v>0</v>
      </c>
      <c r="Z54" s="90">
        <v>0</v>
      </c>
      <c r="AA54" s="90">
        <v>0</v>
      </c>
      <c r="AB54" s="90">
        <v>0</v>
      </c>
      <c r="AC54" s="90">
        <v>64</v>
      </c>
      <c r="AD54" s="90"/>
      <c r="AE54" s="90"/>
      <c r="AF54" s="90"/>
      <c r="AG54" s="90">
        <f t="shared" si="140"/>
        <v>1978</v>
      </c>
      <c r="AH54" s="90">
        <f t="shared" si="140"/>
        <v>363</v>
      </c>
      <c r="AI54" s="90">
        <v>1978</v>
      </c>
      <c r="AJ54" s="90">
        <v>363</v>
      </c>
      <c r="AK54" s="90">
        <v>0</v>
      </c>
      <c r="AL54" s="90">
        <v>0</v>
      </c>
      <c r="AM54" s="90">
        <f t="shared" si="141"/>
        <v>1062</v>
      </c>
      <c r="AN54" s="90">
        <f t="shared" si="141"/>
        <v>222</v>
      </c>
      <c r="AO54" s="90">
        <v>0</v>
      </c>
      <c r="AP54" s="90">
        <v>0</v>
      </c>
      <c r="AQ54" s="90">
        <v>0</v>
      </c>
      <c r="AR54" s="90">
        <v>0</v>
      </c>
      <c r="AS54" s="90">
        <v>0</v>
      </c>
      <c r="AT54" s="90">
        <v>0</v>
      </c>
      <c r="AU54" s="90">
        <v>1062</v>
      </c>
      <c r="AV54" s="90">
        <v>222</v>
      </c>
      <c r="AW54" s="90">
        <f t="shared" si="161"/>
        <v>56061</v>
      </c>
      <c r="AX54" s="90">
        <f t="shared" si="161"/>
        <v>56162</v>
      </c>
      <c r="AY54" s="90">
        <f t="shared" si="143"/>
        <v>27473</v>
      </c>
      <c r="AZ54" s="90">
        <f t="shared" si="143"/>
        <v>27444</v>
      </c>
      <c r="BA54" s="90">
        <v>17684</v>
      </c>
      <c r="BB54" s="90">
        <v>19995</v>
      </c>
      <c r="BC54" s="90">
        <v>0</v>
      </c>
      <c r="BD54" s="90">
        <v>0</v>
      </c>
      <c r="BE54" s="90">
        <v>0</v>
      </c>
      <c r="BF54" s="90">
        <v>0</v>
      </c>
      <c r="BG54" s="90">
        <v>9789</v>
      </c>
      <c r="BH54" s="90">
        <v>7449</v>
      </c>
      <c r="BI54" s="90">
        <v>0</v>
      </c>
      <c r="BJ54" s="90">
        <v>0</v>
      </c>
      <c r="BK54" s="90">
        <f t="shared" si="162"/>
        <v>7100</v>
      </c>
      <c r="BL54" s="90">
        <f t="shared" si="162"/>
        <v>7019</v>
      </c>
      <c r="BM54" s="90">
        <f t="shared" si="145"/>
        <v>5397</v>
      </c>
      <c r="BN54" s="90">
        <f t="shared" si="145"/>
        <v>5655</v>
      </c>
      <c r="BO54" s="90">
        <v>11397</v>
      </c>
      <c r="BP54" s="90">
        <v>11552</v>
      </c>
      <c r="BQ54" s="90">
        <v>-6000</v>
      </c>
      <c r="BR54" s="90">
        <v>-5897</v>
      </c>
      <c r="BS54" s="90">
        <f t="shared" si="41"/>
        <v>0</v>
      </c>
      <c r="BT54" s="90">
        <f t="shared" si="42"/>
        <v>0</v>
      </c>
      <c r="BU54" s="90">
        <v>0</v>
      </c>
      <c r="BV54" s="90">
        <v>0</v>
      </c>
      <c r="BW54" s="90">
        <v>0</v>
      </c>
      <c r="BX54" s="90">
        <v>0</v>
      </c>
      <c r="BY54" s="90">
        <f t="shared" si="146"/>
        <v>1364</v>
      </c>
      <c r="BZ54" s="90">
        <f>CB54+CD54</f>
        <v>1364</v>
      </c>
      <c r="CA54" s="90">
        <v>1364</v>
      </c>
      <c r="CB54" s="90">
        <v>1364</v>
      </c>
      <c r="CC54" s="86">
        <v>0</v>
      </c>
      <c r="CD54" s="86">
        <v>0</v>
      </c>
      <c r="CE54" s="90">
        <v>339</v>
      </c>
      <c r="CF54" s="90">
        <v>0</v>
      </c>
      <c r="CG54" s="90">
        <f t="shared" si="163"/>
        <v>20788</v>
      </c>
      <c r="CH54" s="90">
        <f t="shared" si="163"/>
        <v>21692</v>
      </c>
      <c r="CI54" s="90">
        <v>26370</v>
      </c>
      <c r="CJ54" s="90">
        <v>27855</v>
      </c>
      <c r="CK54" s="90">
        <v>-5582</v>
      </c>
      <c r="CL54" s="90">
        <v>-6163</v>
      </c>
      <c r="CM54" s="90">
        <f t="shared" si="164"/>
        <v>0</v>
      </c>
      <c r="CN54" s="90">
        <f t="shared" si="164"/>
        <v>0</v>
      </c>
      <c r="CO54" s="90">
        <v>0</v>
      </c>
      <c r="CP54" s="90">
        <v>0</v>
      </c>
      <c r="CQ54" s="90">
        <v>0</v>
      </c>
      <c r="CR54" s="90">
        <v>0</v>
      </c>
      <c r="CS54" s="90">
        <v>0</v>
      </c>
      <c r="CT54" s="90">
        <v>0</v>
      </c>
      <c r="CU54" s="90">
        <v>0</v>
      </c>
      <c r="CV54" s="90">
        <v>0</v>
      </c>
      <c r="CW54" s="90">
        <f t="shared" si="165"/>
        <v>700</v>
      </c>
      <c r="CX54" s="90">
        <f t="shared" si="165"/>
        <v>7</v>
      </c>
      <c r="CY54" s="90">
        <v>694</v>
      </c>
      <c r="CZ54" s="90">
        <v>0</v>
      </c>
      <c r="DA54" s="90">
        <v>0</v>
      </c>
      <c r="DB54" s="90">
        <v>0</v>
      </c>
      <c r="DC54" s="90">
        <v>6</v>
      </c>
      <c r="DD54" s="90">
        <v>7</v>
      </c>
      <c r="DE54" s="90">
        <f t="shared" si="150"/>
        <v>119161</v>
      </c>
      <c r="DF54" s="90">
        <f t="shared" si="150"/>
        <v>119207</v>
      </c>
      <c r="DG54" s="90">
        <f t="shared" si="151"/>
        <v>33539</v>
      </c>
      <c r="DH54" s="90">
        <f t="shared" si="151"/>
        <v>36292</v>
      </c>
      <c r="DI54" s="90">
        <f t="shared" si="152"/>
        <v>23906</v>
      </c>
      <c r="DJ54" s="90">
        <f t="shared" si="152"/>
        <v>25801</v>
      </c>
      <c r="DK54" s="90"/>
      <c r="DL54" s="90"/>
      <c r="DM54" s="90">
        <v>0</v>
      </c>
      <c r="DN54" s="90">
        <v>0</v>
      </c>
      <c r="DO54" s="90">
        <v>0</v>
      </c>
      <c r="DP54" s="90">
        <v>0</v>
      </c>
      <c r="DQ54" s="90">
        <v>948</v>
      </c>
      <c r="DR54" s="90">
        <v>89</v>
      </c>
      <c r="DS54" s="90">
        <v>8021</v>
      </c>
      <c r="DT54" s="90">
        <v>5694</v>
      </c>
      <c r="DU54" s="90">
        <v>1227</v>
      </c>
      <c r="DV54" s="90">
        <v>1366</v>
      </c>
      <c r="DW54" s="90">
        <v>3763</v>
      </c>
      <c r="DX54" s="90">
        <v>8951</v>
      </c>
      <c r="DY54" s="90">
        <v>0</v>
      </c>
      <c r="DZ54" s="90">
        <v>0</v>
      </c>
      <c r="EA54" s="85">
        <f t="shared" si="136"/>
        <v>0</v>
      </c>
      <c r="EB54" s="85">
        <f t="shared" si="137"/>
        <v>0</v>
      </c>
      <c r="EC54" s="85">
        <f t="shared" si="111"/>
        <v>0</v>
      </c>
      <c r="ED54" s="85">
        <f t="shared" si="112"/>
        <v>0</v>
      </c>
      <c r="EE54" s="90">
        <v>31</v>
      </c>
      <c r="EF54" s="90">
        <v>19</v>
      </c>
      <c r="EG54" s="118">
        <v>0</v>
      </c>
      <c r="EH54" s="118">
        <v>0</v>
      </c>
      <c r="EI54" s="90">
        <v>9916</v>
      </c>
      <c r="EJ54" s="90">
        <v>9682</v>
      </c>
      <c r="EK54" s="90">
        <f t="shared" si="153"/>
        <v>9633</v>
      </c>
      <c r="EL54" s="86">
        <f t="shared" si="154"/>
        <v>10491</v>
      </c>
      <c r="EM54" s="90">
        <v>81</v>
      </c>
      <c r="EN54" s="90">
        <v>531</v>
      </c>
      <c r="EO54" s="86">
        <f t="shared" si="114"/>
        <v>0</v>
      </c>
      <c r="EP54" s="86">
        <f t="shared" si="115"/>
        <v>0</v>
      </c>
      <c r="EQ54" s="90">
        <v>7516</v>
      </c>
      <c r="ER54" s="90">
        <v>7763</v>
      </c>
      <c r="ES54" s="90">
        <v>1836</v>
      </c>
      <c r="ET54" s="90">
        <v>2097</v>
      </c>
      <c r="EU54" s="90">
        <v>0</v>
      </c>
      <c r="EV54" s="90">
        <v>0</v>
      </c>
      <c r="EW54" s="90">
        <v>0</v>
      </c>
      <c r="EX54" s="90">
        <v>0</v>
      </c>
      <c r="EY54" s="90">
        <v>0</v>
      </c>
      <c r="EZ54" s="90">
        <v>0</v>
      </c>
      <c r="FA54" s="90">
        <v>0</v>
      </c>
      <c r="FB54" s="90">
        <v>0</v>
      </c>
      <c r="FC54" s="90">
        <v>0</v>
      </c>
      <c r="FD54" s="90">
        <v>0</v>
      </c>
      <c r="FE54" s="90"/>
      <c r="FF54" s="90"/>
      <c r="FG54" s="90">
        <v>200</v>
      </c>
      <c r="FH54" s="90">
        <v>100</v>
      </c>
      <c r="FI54" s="90">
        <f t="shared" si="166"/>
        <v>85622</v>
      </c>
      <c r="FJ54" s="90">
        <f t="shared" si="166"/>
        <v>82915</v>
      </c>
      <c r="FK54" s="90">
        <f t="shared" si="167"/>
        <v>51214</v>
      </c>
      <c r="FL54" s="90">
        <f t="shared" si="167"/>
        <v>65741</v>
      </c>
      <c r="FM54" s="90">
        <v>27139</v>
      </c>
      <c r="FN54" s="90">
        <v>47931</v>
      </c>
      <c r="FO54" s="90">
        <v>0</v>
      </c>
      <c r="FP54" s="90">
        <v>0</v>
      </c>
      <c r="FQ54" s="90">
        <v>0</v>
      </c>
      <c r="FR54" s="90">
        <v>0</v>
      </c>
      <c r="FS54" s="90">
        <v>0</v>
      </c>
      <c r="FT54" s="90">
        <v>0</v>
      </c>
      <c r="FU54" s="90">
        <v>0</v>
      </c>
      <c r="FV54" s="90">
        <v>0</v>
      </c>
      <c r="FW54" s="90">
        <v>0</v>
      </c>
      <c r="FX54" s="90">
        <v>0</v>
      </c>
      <c r="FY54" s="90">
        <v>0</v>
      </c>
      <c r="FZ54" s="90">
        <v>0</v>
      </c>
      <c r="GA54" s="90">
        <v>3313</v>
      </c>
      <c r="GB54" s="90">
        <v>1919</v>
      </c>
      <c r="GC54" s="90">
        <v>0</v>
      </c>
      <c r="GD54" s="90">
        <v>0</v>
      </c>
      <c r="GE54" s="90">
        <v>20762</v>
      </c>
      <c r="GF54" s="90">
        <v>15891</v>
      </c>
      <c r="GG54" s="90">
        <v>0</v>
      </c>
      <c r="GH54" s="90">
        <v>0</v>
      </c>
      <c r="GI54" s="90">
        <v>0</v>
      </c>
      <c r="GJ54" s="90">
        <v>0</v>
      </c>
      <c r="GK54" s="90">
        <f aca="true" t="shared" si="168" ref="GK54:GL62">GM54+GO54</f>
        <v>34408</v>
      </c>
      <c r="GL54" s="90">
        <f t="shared" si="168"/>
        <v>17174</v>
      </c>
      <c r="GM54" s="90">
        <v>15100</v>
      </c>
      <c r="GN54" s="90">
        <v>17146</v>
      </c>
      <c r="GO54" s="90">
        <v>19308</v>
      </c>
      <c r="GP54" s="90">
        <v>28</v>
      </c>
      <c r="GQ54" s="90">
        <v>0</v>
      </c>
      <c r="GR54" s="90">
        <v>0</v>
      </c>
      <c r="GS54" s="90">
        <v>0</v>
      </c>
      <c r="GT54" s="90">
        <v>0</v>
      </c>
      <c r="GU54" s="90">
        <v>0</v>
      </c>
      <c r="GV54" s="90">
        <v>0</v>
      </c>
      <c r="GW54" s="90">
        <v>246</v>
      </c>
      <c r="GX54" s="90">
        <v>373</v>
      </c>
      <c r="GY54" s="90">
        <v>0</v>
      </c>
      <c r="GZ54" s="90">
        <v>0</v>
      </c>
      <c r="HA54" s="90">
        <v>0</v>
      </c>
      <c r="HB54" s="90">
        <v>0</v>
      </c>
      <c r="HC54" s="78">
        <f t="shared" si="21"/>
        <v>0</v>
      </c>
      <c r="HD54" s="78">
        <f t="shared" si="135"/>
        <v>0</v>
      </c>
      <c r="HE54" s="94"/>
    </row>
    <row r="55" spans="1:213" s="8" customFormat="1" ht="17.25" customHeight="1">
      <c r="A55" s="99">
        <v>37</v>
      </c>
      <c r="B55" s="92" t="s">
        <v>216</v>
      </c>
      <c r="C55" s="90">
        <f t="shared" si="138"/>
        <v>124266</v>
      </c>
      <c r="D55" s="90">
        <f t="shared" si="138"/>
        <v>95891</v>
      </c>
      <c r="E55" s="90">
        <f t="shared" si="157"/>
        <v>103788</v>
      </c>
      <c r="F55" s="90">
        <f t="shared" si="157"/>
        <v>76856</v>
      </c>
      <c r="G55" s="90">
        <f t="shared" si="158"/>
        <v>22475</v>
      </c>
      <c r="H55" s="90">
        <f t="shared" si="158"/>
        <v>24296</v>
      </c>
      <c r="I55" s="90">
        <v>11975</v>
      </c>
      <c r="J55" s="90">
        <v>2816</v>
      </c>
      <c r="K55" s="90">
        <v>10500</v>
      </c>
      <c r="L55" s="90">
        <v>21480</v>
      </c>
      <c r="M55" s="90">
        <f t="shared" si="159"/>
        <v>0</v>
      </c>
      <c r="N55" s="90">
        <f t="shared" si="159"/>
        <v>0</v>
      </c>
      <c r="O55" s="90">
        <v>0</v>
      </c>
      <c r="P55" s="90">
        <v>0</v>
      </c>
      <c r="Q55" s="90">
        <v>0</v>
      </c>
      <c r="R55" s="86">
        <f t="shared" si="106"/>
        <v>0</v>
      </c>
      <c r="S55" s="90">
        <f t="shared" si="160"/>
        <v>68549</v>
      </c>
      <c r="T55" s="90">
        <f t="shared" si="160"/>
        <v>33645</v>
      </c>
      <c r="U55" s="90">
        <v>68095</v>
      </c>
      <c r="V55" s="90">
        <v>32971</v>
      </c>
      <c r="W55" s="90">
        <v>318</v>
      </c>
      <c r="X55" s="90">
        <v>223</v>
      </c>
      <c r="Y55" s="86">
        <f t="shared" si="107"/>
        <v>0</v>
      </c>
      <c r="Z55" s="90">
        <v>0</v>
      </c>
      <c r="AA55" s="90">
        <v>0</v>
      </c>
      <c r="AB55" s="90">
        <v>0</v>
      </c>
      <c r="AC55" s="90">
        <v>136</v>
      </c>
      <c r="AD55" s="90">
        <v>451</v>
      </c>
      <c r="AE55" s="90">
        <v>0</v>
      </c>
      <c r="AF55" s="90">
        <v>0</v>
      </c>
      <c r="AG55" s="90">
        <f t="shared" si="140"/>
        <v>9388</v>
      </c>
      <c r="AH55" s="90">
        <f t="shared" si="140"/>
        <v>13081</v>
      </c>
      <c r="AI55" s="90">
        <v>9388</v>
      </c>
      <c r="AJ55" s="90">
        <v>13081</v>
      </c>
      <c r="AK55" s="90">
        <v>0</v>
      </c>
      <c r="AL55" s="90">
        <v>0</v>
      </c>
      <c r="AM55" s="90">
        <f t="shared" si="141"/>
        <v>3376</v>
      </c>
      <c r="AN55" s="90">
        <f t="shared" si="141"/>
        <v>5834</v>
      </c>
      <c r="AO55" s="90">
        <v>0</v>
      </c>
      <c r="AP55" s="90">
        <v>0</v>
      </c>
      <c r="AQ55" s="90">
        <v>0</v>
      </c>
      <c r="AR55" s="90">
        <v>346</v>
      </c>
      <c r="AS55" s="90">
        <v>0</v>
      </c>
      <c r="AT55" s="90">
        <v>0</v>
      </c>
      <c r="AU55" s="90">
        <v>3376</v>
      </c>
      <c r="AV55" s="90">
        <v>5488</v>
      </c>
      <c r="AW55" s="90">
        <f t="shared" si="161"/>
        <v>20478</v>
      </c>
      <c r="AX55" s="90">
        <f t="shared" si="161"/>
        <v>19035</v>
      </c>
      <c r="AY55" s="90">
        <f t="shared" si="143"/>
        <v>0</v>
      </c>
      <c r="AZ55" s="90">
        <f t="shared" si="143"/>
        <v>0</v>
      </c>
      <c r="BA55" s="90">
        <v>0</v>
      </c>
      <c r="BB55" s="90">
        <v>0</v>
      </c>
      <c r="BC55" s="90">
        <v>0</v>
      </c>
      <c r="BD55" s="90">
        <v>0</v>
      </c>
      <c r="BE55" s="90">
        <v>0</v>
      </c>
      <c r="BF55" s="90">
        <v>0</v>
      </c>
      <c r="BG55" s="90">
        <v>0</v>
      </c>
      <c r="BH55" s="90">
        <v>0</v>
      </c>
      <c r="BI55" s="90">
        <v>0</v>
      </c>
      <c r="BJ55" s="90">
        <v>0</v>
      </c>
      <c r="BK55" s="90">
        <f t="shared" si="162"/>
        <v>10617</v>
      </c>
      <c r="BL55" s="90">
        <f t="shared" si="162"/>
        <v>9538</v>
      </c>
      <c r="BM55" s="90">
        <f>BO55+BQ55</f>
        <v>7788</v>
      </c>
      <c r="BN55" s="90">
        <f t="shared" si="145"/>
        <v>8243</v>
      </c>
      <c r="BO55" s="90">
        <v>21050</v>
      </c>
      <c r="BP55" s="90">
        <v>20447</v>
      </c>
      <c r="BQ55" s="90">
        <v>-13262</v>
      </c>
      <c r="BR55" s="90">
        <v>-12204</v>
      </c>
      <c r="BS55" s="90">
        <f t="shared" si="41"/>
        <v>0</v>
      </c>
      <c r="BT55" s="90">
        <f t="shared" si="42"/>
        <v>0</v>
      </c>
      <c r="BU55" s="90">
        <v>0</v>
      </c>
      <c r="BV55" s="90">
        <v>0</v>
      </c>
      <c r="BW55" s="90">
        <v>0</v>
      </c>
      <c r="BX55" s="90">
        <v>0</v>
      </c>
      <c r="BY55" s="90">
        <f t="shared" si="146"/>
        <v>0</v>
      </c>
      <c r="BZ55" s="90">
        <f>CB55+CD55</f>
        <v>0</v>
      </c>
      <c r="CA55" s="90">
        <v>0</v>
      </c>
      <c r="CB55" s="90">
        <v>0</v>
      </c>
      <c r="CC55" s="86">
        <v>0</v>
      </c>
      <c r="CD55" s="86">
        <v>0</v>
      </c>
      <c r="CE55" s="90">
        <v>2829</v>
      </c>
      <c r="CF55" s="90">
        <v>1295</v>
      </c>
      <c r="CG55" s="90">
        <f t="shared" si="163"/>
        <v>8470</v>
      </c>
      <c r="CH55" s="90">
        <f t="shared" si="163"/>
        <v>8585</v>
      </c>
      <c r="CI55" s="90">
        <v>9102</v>
      </c>
      <c r="CJ55" s="90">
        <v>9217</v>
      </c>
      <c r="CK55" s="90">
        <v>-632</v>
      </c>
      <c r="CL55" s="90">
        <v>-632</v>
      </c>
      <c r="CM55" s="90">
        <f t="shared" si="164"/>
        <v>650</v>
      </c>
      <c r="CN55" s="90">
        <f t="shared" si="164"/>
        <v>650</v>
      </c>
      <c r="CO55" s="90">
        <v>0</v>
      </c>
      <c r="CP55" s="90">
        <v>0</v>
      </c>
      <c r="CQ55" s="90">
        <v>0</v>
      </c>
      <c r="CR55" s="90">
        <v>0</v>
      </c>
      <c r="CS55" s="90">
        <v>650</v>
      </c>
      <c r="CT55" s="90">
        <v>650</v>
      </c>
      <c r="CU55" s="90">
        <v>0</v>
      </c>
      <c r="CV55" s="90">
        <v>0</v>
      </c>
      <c r="CW55" s="90">
        <f t="shared" si="165"/>
        <v>741</v>
      </c>
      <c r="CX55" s="90">
        <f t="shared" si="165"/>
        <v>262</v>
      </c>
      <c r="CY55" s="90">
        <v>741</v>
      </c>
      <c r="CZ55" s="90">
        <v>262</v>
      </c>
      <c r="DA55" s="90">
        <v>0</v>
      </c>
      <c r="DB55" s="90">
        <v>0</v>
      </c>
      <c r="DC55" s="90">
        <v>0</v>
      </c>
      <c r="DD55" s="90">
        <v>0</v>
      </c>
      <c r="DE55" s="90">
        <f t="shared" si="150"/>
        <v>124266</v>
      </c>
      <c r="DF55" s="90">
        <f t="shared" si="150"/>
        <v>95891</v>
      </c>
      <c r="DG55" s="90">
        <f t="shared" si="151"/>
        <v>72085</v>
      </c>
      <c r="DH55" s="90">
        <f t="shared" si="151"/>
        <v>50357</v>
      </c>
      <c r="DI55" s="90">
        <f t="shared" si="152"/>
        <v>67868</v>
      </c>
      <c r="DJ55" s="90">
        <f t="shared" si="152"/>
        <v>49074</v>
      </c>
      <c r="DK55" s="90">
        <v>8679</v>
      </c>
      <c r="DL55" s="90">
        <v>0</v>
      </c>
      <c r="DM55" s="90">
        <v>8679</v>
      </c>
      <c r="DN55" s="90">
        <v>0</v>
      </c>
      <c r="DO55" s="90">
        <v>0</v>
      </c>
      <c r="DP55" s="90">
        <v>0</v>
      </c>
      <c r="DQ55" s="90">
        <v>33416</v>
      </c>
      <c r="DR55" s="90">
        <v>21889</v>
      </c>
      <c r="DS55" s="90">
        <v>7702</v>
      </c>
      <c r="DT55" s="90">
        <v>6658</v>
      </c>
      <c r="DU55" s="90">
        <v>2077</v>
      </c>
      <c r="DV55" s="90">
        <v>387</v>
      </c>
      <c r="DW55" s="90">
        <v>7053</v>
      </c>
      <c r="DX55" s="90">
        <v>9953</v>
      </c>
      <c r="DY55" s="90">
        <v>0</v>
      </c>
      <c r="DZ55" s="90">
        <v>161</v>
      </c>
      <c r="EA55" s="85">
        <f t="shared" si="136"/>
        <v>0</v>
      </c>
      <c r="EB55" s="85">
        <f t="shared" si="137"/>
        <v>0</v>
      </c>
      <c r="EC55" s="85">
        <f t="shared" si="111"/>
        <v>0</v>
      </c>
      <c r="ED55" s="85">
        <f t="shared" si="112"/>
        <v>0</v>
      </c>
      <c r="EE55" s="90">
        <v>17035</v>
      </c>
      <c r="EF55" s="90">
        <v>13542</v>
      </c>
      <c r="EG55" s="90">
        <v>-8094</v>
      </c>
      <c r="EH55" s="90">
        <v>-3516</v>
      </c>
      <c r="EI55" s="90">
        <v>0</v>
      </c>
      <c r="EJ55" s="90">
        <v>0</v>
      </c>
      <c r="EK55" s="90">
        <f t="shared" si="153"/>
        <v>4217</v>
      </c>
      <c r="EL55" s="86">
        <f t="shared" si="154"/>
        <v>1283</v>
      </c>
      <c r="EM55" s="90">
        <v>0</v>
      </c>
      <c r="EN55" s="90">
        <v>0</v>
      </c>
      <c r="EO55" s="86">
        <f t="shared" si="114"/>
        <v>0</v>
      </c>
      <c r="EP55" s="86">
        <f t="shared" si="115"/>
        <v>0</v>
      </c>
      <c r="EQ55" s="90">
        <v>0</v>
      </c>
      <c r="ER55" s="90">
        <v>0</v>
      </c>
      <c r="ES55" s="90">
        <v>0</v>
      </c>
      <c r="ET55" s="90">
        <v>0</v>
      </c>
      <c r="EU55" s="90">
        <v>0</v>
      </c>
      <c r="EV55" s="90">
        <v>0</v>
      </c>
      <c r="EW55" s="90">
        <v>0</v>
      </c>
      <c r="EX55" s="90">
        <v>0</v>
      </c>
      <c r="EY55" s="90">
        <v>0</v>
      </c>
      <c r="EZ55" s="90">
        <v>0</v>
      </c>
      <c r="FA55" s="90">
        <v>0</v>
      </c>
      <c r="FB55" s="90">
        <v>0</v>
      </c>
      <c r="FC55" s="90">
        <v>0</v>
      </c>
      <c r="FD55" s="90">
        <v>0</v>
      </c>
      <c r="FE55" s="90">
        <v>3767</v>
      </c>
      <c r="FF55" s="90">
        <v>1033</v>
      </c>
      <c r="FG55" s="90">
        <v>450</v>
      </c>
      <c r="FH55" s="90">
        <v>250</v>
      </c>
      <c r="FI55" s="90">
        <f t="shared" si="166"/>
        <v>52181</v>
      </c>
      <c r="FJ55" s="90">
        <f t="shared" si="166"/>
        <v>45534</v>
      </c>
      <c r="FK55" s="90">
        <f t="shared" si="167"/>
        <v>51780</v>
      </c>
      <c r="FL55" s="90">
        <f t="shared" si="167"/>
        <v>45186</v>
      </c>
      <c r="FM55" s="90">
        <v>20365</v>
      </c>
      <c r="FN55" s="90">
        <v>15202</v>
      </c>
      <c r="FO55" s="90">
        <v>0</v>
      </c>
      <c r="FP55" s="90">
        <v>0</v>
      </c>
      <c r="FQ55" s="90">
        <v>9671</v>
      </c>
      <c r="FR55" s="90">
        <v>14950</v>
      </c>
      <c r="FS55" s="90">
        <v>0</v>
      </c>
      <c r="FT55" s="90">
        <v>0</v>
      </c>
      <c r="FU55" s="90">
        <v>0</v>
      </c>
      <c r="FV55" s="90">
        <v>0</v>
      </c>
      <c r="FW55" s="90">
        <v>0</v>
      </c>
      <c r="FX55" s="90">
        <v>0</v>
      </c>
      <c r="FY55" s="90">
        <v>0</v>
      </c>
      <c r="FZ55" s="90">
        <v>0</v>
      </c>
      <c r="GA55" s="90">
        <v>3607</v>
      </c>
      <c r="GB55" s="90">
        <v>2607</v>
      </c>
      <c r="GC55" s="90">
        <v>0</v>
      </c>
      <c r="GD55" s="90">
        <v>0</v>
      </c>
      <c r="GE55" s="90">
        <v>18137</v>
      </c>
      <c r="GF55" s="90">
        <v>12427</v>
      </c>
      <c r="GG55" s="90">
        <v>0</v>
      </c>
      <c r="GH55" s="90">
        <v>0</v>
      </c>
      <c r="GI55" s="90">
        <v>0</v>
      </c>
      <c r="GJ55" s="90">
        <v>0</v>
      </c>
      <c r="GK55" s="90">
        <f t="shared" si="168"/>
        <v>401</v>
      </c>
      <c r="GL55" s="90">
        <f t="shared" si="168"/>
        <v>348</v>
      </c>
      <c r="GM55" s="90">
        <v>401</v>
      </c>
      <c r="GN55" s="90">
        <v>348</v>
      </c>
      <c r="GO55" s="90">
        <v>0</v>
      </c>
      <c r="GP55" s="90">
        <v>0</v>
      </c>
      <c r="GQ55" s="90">
        <v>0</v>
      </c>
      <c r="GR55" s="90">
        <v>0</v>
      </c>
      <c r="GS55" s="90">
        <v>0</v>
      </c>
      <c r="GT55" s="90">
        <v>0</v>
      </c>
      <c r="GU55" s="90">
        <v>0</v>
      </c>
      <c r="GV55" s="90">
        <v>0</v>
      </c>
      <c r="GW55" s="90">
        <v>0</v>
      </c>
      <c r="GX55" s="90">
        <v>0</v>
      </c>
      <c r="GY55" s="90">
        <v>0</v>
      </c>
      <c r="GZ55" s="90">
        <v>0</v>
      </c>
      <c r="HA55" s="90">
        <v>0</v>
      </c>
      <c r="HB55" s="90">
        <v>0</v>
      </c>
      <c r="HC55" s="78">
        <f t="shared" si="21"/>
        <v>0</v>
      </c>
      <c r="HD55" s="78">
        <f t="shared" si="135"/>
        <v>0</v>
      </c>
      <c r="HE55" s="94"/>
    </row>
    <row r="56" spans="1:217" s="20" customFormat="1" ht="17.25" customHeight="1">
      <c r="A56" s="99">
        <v>38</v>
      </c>
      <c r="B56" s="92" t="s">
        <v>217</v>
      </c>
      <c r="C56" s="95">
        <v>660440</v>
      </c>
      <c r="D56" s="95">
        <v>597713</v>
      </c>
      <c r="E56" s="95">
        <v>624859</v>
      </c>
      <c r="F56" s="95">
        <v>577085</v>
      </c>
      <c r="G56" s="95">
        <v>17448</v>
      </c>
      <c r="H56" s="95">
        <v>13591</v>
      </c>
      <c r="I56" s="95">
        <v>16448</v>
      </c>
      <c r="J56" s="95">
        <v>12591</v>
      </c>
      <c r="K56" s="95">
        <v>1000</v>
      </c>
      <c r="L56" s="95">
        <v>1000</v>
      </c>
      <c r="M56" s="95">
        <v>0</v>
      </c>
      <c r="N56" s="95">
        <v>1585</v>
      </c>
      <c r="O56" s="90">
        <v>0</v>
      </c>
      <c r="P56" s="95">
        <v>1585</v>
      </c>
      <c r="Q56" s="90">
        <v>0</v>
      </c>
      <c r="R56" s="86">
        <f t="shared" si="106"/>
        <v>0</v>
      </c>
      <c r="S56" s="95">
        <v>162883</v>
      </c>
      <c r="T56" s="95">
        <v>163916</v>
      </c>
      <c r="U56" s="95">
        <v>8355</v>
      </c>
      <c r="V56" s="95">
        <v>10727</v>
      </c>
      <c r="W56" s="95">
        <v>70467</v>
      </c>
      <c r="X56" s="95">
        <v>68531</v>
      </c>
      <c r="Y56" s="86">
        <f t="shared" si="107"/>
        <v>0</v>
      </c>
      <c r="Z56" s="90">
        <v>0</v>
      </c>
      <c r="AA56" s="90">
        <v>0</v>
      </c>
      <c r="AB56" s="90">
        <v>0</v>
      </c>
      <c r="AC56" s="95">
        <v>86653</v>
      </c>
      <c r="AD56" s="95">
        <v>84658</v>
      </c>
      <c r="AE56" s="95">
        <v>-2592</v>
      </c>
      <c r="AF56" s="95">
        <v>0</v>
      </c>
      <c r="AG56" s="95">
        <v>427933</v>
      </c>
      <c r="AH56" s="95">
        <v>383591</v>
      </c>
      <c r="AI56" s="95">
        <v>427933</v>
      </c>
      <c r="AJ56" s="95">
        <v>383591</v>
      </c>
      <c r="AK56" s="90">
        <v>0</v>
      </c>
      <c r="AL56" s="90">
        <v>0</v>
      </c>
      <c r="AM56" s="95">
        <v>16595</v>
      </c>
      <c r="AN56" s="95">
        <v>14402</v>
      </c>
      <c r="AO56" s="90">
        <v>0</v>
      </c>
      <c r="AP56" s="90">
        <v>0</v>
      </c>
      <c r="AQ56" s="95">
        <v>5543</v>
      </c>
      <c r="AR56" s="95">
        <v>2617</v>
      </c>
      <c r="AS56" s="90">
        <v>0</v>
      </c>
      <c r="AT56" s="90">
        <v>0</v>
      </c>
      <c r="AU56" s="95">
        <v>11052</v>
      </c>
      <c r="AV56" s="95">
        <v>11785</v>
      </c>
      <c r="AW56" s="95">
        <v>35581</v>
      </c>
      <c r="AX56" s="95">
        <v>20628</v>
      </c>
      <c r="AY56" s="95">
        <v>660</v>
      </c>
      <c r="AZ56" s="95">
        <v>1834</v>
      </c>
      <c r="BA56" s="95">
        <v>0</v>
      </c>
      <c r="BB56" s="95">
        <v>0</v>
      </c>
      <c r="BC56" s="90">
        <v>0</v>
      </c>
      <c r="BD56" s="90">
        <v>0</v>
      </c>
      <c r="BE56" s="90">
        <v>0</v>
      </c>
      <c r="BF56" s="90">
        <v>0</v>
      </c>
      <c r="BG56" s="95">
        <v>660</v>
      </c>
      <c r="BH56" s="95">
        <v>1834</v>
      </c>
      <c r="BI56" s="90">
        <v>0</v>
      </c>
      <c r="BJ56" s="90">
        <v>0</v>
      </c>
      <c r="BK56" s="95">
        <v>27386</v>
      </c>
      <c r="BL56" s="95">
        <v>12700</v>
      </c>
      <c r="BM56" s="95">
        <v>5826</v>
      </c>
      <c r="BN56" s="95">
        <v>7728</v>
      </c>
      <c r="BO56" s="95">
        <v>31777</v>
      </c>
      <c r="BP56" s="95">
        <v>30563</v>
      </c>
      <c r="BQ56" s="90">
        <v>-25951</v>
      </c>
      <c r="BR56" s="90">
        <v>-22835</v>
      </c>
      <c r="BS56" s="90">
        <f t="shared" si="41"/>
        <v>0</v>
      </c>
      <c r="BT56" s="90">
        <f t="shared" si="42"/>
        <v>0</v>
      </c>
      <c r="BU56" s="90">
        <v>0</v>
      </c>
      <c r="BV56" s="90">
        <v>0</v>
      </c>
      <c r="BW56" s="90">
        <v>0</v>
      </c>
      <c r="BX56" s="90">
        <v>0</v>
      </c>
      <c r="BY56" s="95">
        <v>0</v>
      </c>
      <c r="BZ56" s="95">
        <v>0</v>
      </c>
      <c r="CA56" s="90">
        <v>0</v>
      </c>
      <c r="CB56" s="90">
        <v>0</v>
      </c>
      <c r="CC56" s="86">
        <v>0</v>
      </c>
      <c r="CD56" s="86">
        <v>0</v>
      </c>
      <c r="CE56" s="95">
        <v>21560</v>
      </c>
      <c r="CF56" s="95">
        <v>4972</v>
      </c>
      <c r="CG56" s="95">
        <v>7535</v>
      </c>
      <c r="CH56" s="95">
        <v>6094</v>
      </c>
      <c r="CI56" s="95">
        <v>17291</v>
      </c>
      <c r="CJ56" s="95">
        <v>14764</v>
      </c>
      <c r="CK56" s="90">
        <v>-9756</v>
      </c>
      <c r="CL56" s="90">
        <v>-8670</v>
      </c>
      <c r="CM56" s="95">
        <v>0</v>
      </c>
      <c r="CN56" s="95">
        <v>0</v>
      </c>
      <c r="CO56" s="90">
        <v>0</v>
      </c>
      <c r="CP56" s="90">
        <v>0</v>
      </c>
      <c r="CQ56" s="90">
        <v>0</v>
      </c>
      <c r="CR56" s="90">
        <v>0</v>
      </c>
      <c r="CS56" s="90">
        <v>0</v>
      </c>
      <c r="CT56" s="95">
        <v>0</v>
      </c>
      <c r="CU56" s="90">
        <v>0</v>
      </c>
      <c r="CV56" s="90">
        <v>0</v>
      </c>
      <c r="CW56" s="95">
        <v>0</v>
      </c>
      <c r="CX56" s="95">
        <v>0</v>
      </c>
      <c r="CY56" s="90">
        <v>0</v>
      </c>
      <c r="CZ56" s="90">
        <v>0</v>
      </c>
      <c r="DA56" s="90">
        <v>0</v>
      </c>
      <c r="DB56" s="90">
        <v>0</v>
      </c>
      <c r="DC56" s="90">
        <v>0</v>
      </c>
      <c r="DD56" s="90">
        <v>0</v>
      </c>
      <c r="DE56" s="95">
        <v>660440</v>
      </c>
      <c r="DF56" s="95">
        <v>597713</v>
      </c>
      <c r="DG56" s="95">
        <v>610521</v>
      </c>
      <c r="DH56" s="95">
        <v>547318</v>
      </c>
      <c r="DI56" s="95">
        <v>159508</v>
      </c>
      <c r="DJ56" s="95">
        <v>136866</v>
      </c>
      <c r="DK56" s="95">
        <v>41035</v>
      </c>
      <c r="DL56" s="95">
        <v>6992</v>
      </c>
      <c r="DM56" s="95">
        <v>41035</v>
      </c>
      <c r="DN56" s="95">
        <v>6992</v>
      </c>
      <c r="DO56" s="90">
        <v>0</v>
      </c>
      <c r="DP56" s="90">
        <v>0</v>
      </c>
      <c r="DQ56" s="95">
        <v>1638</v>
      </c>
      <c r="DR56" s="95">
        <v>1805</v>
      </c>
      <c r="DS56" s="95">
        <v>51707</v>
      </c>
      <c r="DT56" s="95">
        <v>53109</v>
      </c>
      <c r="DU56" s="95">
        <v>4390</v>
      </c>
      <c r="DV56" s="95">
        <v>5407</v>
      </c>
      <c r="DW56" s="95">
        <v>34300</v>
      </c>
      <c r="DX56" s="95">
        <v>33176</v>
      </c>
      <c r="DY56" s="95">
        <v>987</v>
      </c>
      <c r="DZ56" s="95">
        <v>0</v>
      </c>
      <c r="EA56" s="85">
        <f t="shared" si="136"/>
        <v>0</v>
      </c>
      <c r="EB56" s="85">
        <f t="shared" si="137"/>
        <v>0</v>
      </c>
      <c r="EC56" s="85">
        <f t="shared" si="111"/>
        <v>0</v>
      </c>
      <c r="ED56" s="85">
        <f t="shared" si="112"/>
        <v>0</v>
      </c>
      <c r="EE56" s="95">
        <v>11408</v>
      </c>
      <c r="EF56" s="95">
        <v>23548</v>
      </c>
      <c r="EG56" s="90">
        <v>0</v>
      </c>
      <c r="EH56" s="90">
        <v>0</v>
      </c>
      <c r="EI56" s="95">
        <v>14043</v>
      </c>
      <c r="EJ56" s="95">
        <v>12829</v>
      </c>
      <c r="EK56" s="95">
        <v>451013</v>
      </c>
      <c r="EL56" s="95">
        <v>410452</v>
      </c>
      <c r="EM56" s="95">
        <v>0</v>
      </c>
      <c r="EN56" s="95">
        <v>0</v>
      </c>
      <c r="EO56" s="86">
        <f t="shared" si="114"/>
        <v>0</v>
      </c>
      <c r="EP56" s="86">
        <f t="shared" si="115"/>
        <v>0</v>
      </c>
      <c r="EQ56" s="95">
        <v>409958</v>
      </c>
      <c r="ER56" s="95">
        <v>382707</v>
      </c>
      <c r="ES56" s="95">
        <v>28110</v>
      </c>
      <c r="ET56" s="95">
        <v>26389</v>
      </c>
      <c r="EU56" s="95">
        <v>28110</v>
      </c>
      <c r="EV56" s="95">
        <v>26389</v>
      </c>
      <c r="EW56" s="90">
        <v>0</v>
      </c>
      <c r="EX56" s="90">
        <v>0</v>
      </c>
      <c r="EY56" s="90">
        <v>0</v>
      </c>
      <c r="EZ56" s="90">
        <v>0</v>
      </c>
      <c r="FA56" s="90">
        <v>0</v>
      </c>
      <c r="FB56" s="90">
        <v>0</v>
      </c>
      <c r="FC56" s="90">
        <v>0</v>
      </c>
      <c r="FD56" s="90">
        <v>0</v>
      </c>
      <c r="FE56" s="95">
        <v>11848</v>
      </c>
      <c r="FF56" s="95">
        <v>1356</v>
      </c>
      <c r="FG56" s="95">
        <v>1097</v>
      </c>
      <c r="FH56" s="95">
        <v>0</v>
      </c>
      <c r="FI56" s="95">
        <v>49919</v>
      </c>
      <c r="FJ56" s="95">
        <v>50395</v>
      </c>
      <c r="FK56" s="95">
        <v>34039</v>
      </c>
      <c r="FL56" s="95">
        <v>41224</v>
      </c>
      <c r="FM56" s="95">
        <v>22284</v>
      </c>
      <c r="FN56" s="95">
        <v>28827</v>
      </c>
      <c r="FO56" s="90">
        <v>0</v>
      </c>
      <c r="FP56" s="90">
        <v>0</v>
      </c>
      <c r="FQ56" s="95">
        <v>0</v>
      </c>
      <c r="FR56" s="95">
        <v>0</v>
      </c>
      <c r="FS56" s="90">
        <v>0</v>
      </c>
      <c r="FT56" s="90">
        <v>0</v>
      </c>
      <c r="FU56" s="90">
        <v>0</v>
      </c>
      <c r="FV56" s="90">
        <v>0</v>
      </c>
      <c r="FW56" s="90">
        <v>0</v>
      </c>
      <c r="FX56" s="90">
        <v>0</v>
      </c>
      <c r="FY56" s="95">
        <v>7700</v>
      </c>
      <c r="FZ56" s="95">
        <v>7700</v>
      </c>
      <c r="GA56" s="95">
        <v>4055</v>
      </c>
      <c r="GB56" s="95">
        <v>4697</v>
      </c>
      <c r="GC56" s="90">
        <v>0</v>
      </c>
      <c r="GD56" s="90">
        <v>0</v>
      </c>
      <c r="GE56" s="95">
        <v>0</v>
      </c>
      <c r="GF56" s="95">
        <v>0</v>
      </c>
      <c r="GG56" s="90">
        <v>0</v>
      </c>
      <c r="GH56" s="90">
        <v>0</v>
      </c>
      <c r="GI56" s="90">
        <v>0</v>
      </c>
      <c r="GJ56" s="90">
        <v>0</v>
      </c>
      <c r="GK56" s="90">
        <f t="shared" si="168"/>
        <v>15880</v>
      </c>
      <c r="GL56" s="90">
        <f t="shared" si="168"/>
        <v>9171</v>
      </c>
      <c r="GM56" s="95">
        <v>8133</v>
      </c>
      <c r="GN56" s="95">
        <v>9171</v>
      </c>
      <c r="GO56" s="95">
        <v>7747</v>
      </c>
      <c r="GP56" s="95">
        <v>0</v>
      </c>
      <c r="GQ56" s="90">
        <v>0</v>
      </c>
      <c r="GR56" s="90">
        <v>0</v>
      </c>
      <c r="GS56" s="90">
        <v>0</v>
      </c>
      <c r="GT56" s="90">
        <v>0</v>
      </c>
      <c r="GU56" s="95">
        <v>3621</v>
      </c>
      <c r="GV56" s="90">
        <v>0</v>
      </c>
      <c r="GW56" s="90">
        <v>0</v>
      </c>
      <c r="GX56" s="90">
        <v>0</v>
      </c>
      <c r="GY56" s="90">
        <v>0</v>
      </c>
      <c r="GZ56" s="90">
        <v>0</v>
      </c>
      <c r="HA56" s="90">
        <v>0</v>
      </c>
      <c r="HB56" s="90">
        <v>0</v>
      </c>
      <c r="HC56" s="78">
        <f t="shared" si="21"/>
        <v>0</v>
      </c>
      <c r="HD56" s="94"/>
      <c r="HE56" s="94"/>
      <c r="HH56" s="24">
        <f>C56-DE56</f>
        <v>0</v>
      </c>
      <c r="HI56" s="24">
        <f>D56-DF56</f>
        <v>0</v>
      </c>
    </row>
    <row r="57" spans="1:213" s="8" customFormat="1" ht="17.25" customHeight="1">
      <c r="A57" s="99">
        <v>39</v>
      </c>
      <c r="B57" s="92" t="s">
        <v>218</v>
      </c>
      <c r="C57" s="90">
        <f t="shared" si="138"/>
        <v>196630</v>
      </c>
      <c r="D57" s="90">
        <f t="shared" si="138"/>
        <v>241977</v>
      </c>
      <c r="E57" s="90">
        <f t="shared" si="157"/>
        <v>72671</v>
      </c>
      <c r="F57" s="90">
        <f t="shared" si="157"/>
        <v>110586</v>
      </c>
      <c r="G57" s="90">
        <f t="shared" si="158"/>
        <v>42343</v>
      </c>
      <c r="H57" s="90">
        <f t="shared" si="158"/>
        <v>64315</v>
      </c>
      <c r="I57" s="90">
        <v>976</v>
      </c>
      <c r="J57" s="90">
        <v>3703</v>
      </c>
      <c r="K57" s="90">
        <v>41367</v>
      </c>
      <c r="L57" s="90">
        <v>60612</v>
      </c>
      <c r="M57" s="90">
        <f t="shared" si="159"/>
        <v>0</v>
      </c>
      <c r="N57" s="90">
        <f t="shared" si="159"/>
        <v>0</v>
      </c>
      <c r="O57" s="90">
        <v>0</v>
      </c>
      <c r="P57" s="90">
        <v>0</v>
      </c>
      <c r="Q57" s="90">
        <v>0</v>
      </c>
      <c r="R57" s="86">
        <f t="shared" si="106"/>
        <v>0</v>
      </c>
      <c r="S57" s="90">
        <f t="shared" si="160"/>
        <v>19515</v>
      </c>
      <c r="T57" s="90">
        <f t="shared" si="160"/>
        <v>20603</v>
      </c>
      <c r="U57" s="90">
        <v>9013</v>
      </c>
      <c r="V57" s="90">
        <v>14776</v>
      </c>
      <c r="W57" s="90">
        <v>9526</v>
      </c>
      <c r="X57" s="90">
        <v>5046</v>
      </c>
      <c r="Y57" s="86">
        <f t="shared" si="107"/>
        <v>0</v>
      </c>
      <c r="Z57" s="90">
        <v>0</v>
      </c>
      <c r="AA57" s="90">
        <v>0</v>
      </c>
      <c r="AB57" s="90">
        <v>0</v>
      </c>
      <c r="AC57" s="90">
        <v>976</v>
      </c>
      <c r="AD57" s="90">
        <v>781</v>
      </c>
      <c r="AE57" s="90">
        <v>0</v>
      </c>
      <c r="AF57" s="90">
        <v>0</v>
      </c>
      <c r="AG57" s="90">
        <f aca="true" t="shared" si="169" ref="AG57:AH59">SUM(AI57+AK57)</f>
        <v>4783</v>
      </c>
      <c r="AH57" s="90">
        <f t="shared" si="169"/>
        <v>24175</v>
      </c>
      <c r="AI57" s="90">
        <v>4783</v>
      </c>
      <c r="AJ57" s="90">
        <v>24175</v>
      </c>
      <c r="AK57" s="90">
        <v>0</v>
      </c>
      <c r="AL57" s="90">
        <v>0</v>
      </c>
      <c r="AM57" s="90">
        <f t="shared" si="141"/>
        <v>6030</v>
      </c>
      <c r="AN57" s="90">
        <f t="shared" si="141"/>
        <v>1493</v>
      </c>
      <c r="AO57" s="90">
        <v>0</v>
      </c>
      <c r="AP57" s="90">
        <v>66</v>
      </c>
      <c r="AQ57" s="90">
        <v>0</v>
      </c>
      <c r="AR57" s="90">
        <v>0</v>
      </c>
      <c r="AS57" s="90">
        <v>375</v>
      </c>
      <c r="AT57" s="90">
        <v>1132</v>
      </c>
      <c r="AU57" s="90">
        <v>5655</v>
      </c>
      <c r="AV57" s="90">
        <v>295</v>
      </c>
      <c r="AW57" s="90">
        <f t="shared" si="161"/>
        <v>123959</v>
      </c>
      <c r="AX57" s="90">
        <f t="shared" si="161"/>
        <v>131391</v>
      </c>
      <c r="AY57" s="90">
        <f t="shared" si="143"/>
        <v>0</v>
      </c>
      <c r="AZ57" s="90">
        <f t="shared" si="143"/>
        <v>0</v>
      </c>
      <c r="BA57" s="90">
        <v>0</v>
      </c>
      <c r="BB57" s="90">
        <v>0</v>
      </c>
      <c r="BC57" s="90">
        <v>0</v>
      </c>
      <c r="BD57" s="90">
        <v>0</v>
      </c>
      <c r="BE57" s="90">
        <v>0</v>
      </c>
      <c r="BF57" s="90">
        <v>0</v>
      </c>
      <c r="BG57" s="90">
        <v>0</v>
      </c>
      <c r="BH57" s="90">
        <v>0</v>
      </c>
      <c r="BI57" s="90">
        <v>0</v>
      </c>
      <c r="BJ57" s="90">
        <v>0</v>
      </c>
      <c r="BK57" s="90">
        <f t="shared" si="162"/>
        <v>29903</v>
      </c>
      <c r="BL57" s="90">
        <f t="shared" si="162"/>
        <v>37161</v>
      </c>
      <c r="BM57" s="90">
        <f t="shared" si="145"/>
        <v>28916</v>
      </c>
      <c r="BN57" s="90">
        <f t="shared" si="145"/>
        <v>31653</v>
      </c>
      <c r="BO57" s="90">
        <v>56210</v>
      </c>
      <c r="BP57" s="90">
        <v>57318</v>
      </c>
      <c r="BQ57" s="90">
        <v>-27294</v>
      </c>
      <c r="BR57" s="90">
        <v>-25665</v>
      </c>
      <c r="BS57" s="90">
        <f t="shared" si="41"/>
        <v>0</v>
      </c>
      <c r="BT57" s="90">
        <f t="shared" si="42"/>
        <v>0</v>
      </c>
      <c r="BU57" s="90">
        <v>0</v>
      </c>
      <c r="BV57" s="90">
        <v>0</v>
      </c>
      <c r="BW57" s="90">
        <v>0</v>
      </c>
      <c r="BX57" s="90">
        <v>0</v>
      </c>
      <c r="BY57" s="90">
        <f t="shared" si="146"/>
        <v>0</v>
      </c>
      <c r="BZ57" s="90">
        <f>CB57+CD57</f>
        <v>0</v>
      </c>
      <c r="CA57" s="90">
        <v>0</v>
      </c>
      <c r="CB57" s="90">
        <v>0</v>
      </c>
      <c r="CC57" s="86">
        <v>0</v>
      </c>
      <c r="CD57" s="86">
        <v>0</v>
      </c>
      <c r="CE57" s="90">
        <v>987</v>
      </c>
      <c r="CF57" s="90">
        <v>5508</v>
      </c>
      <c r="CG57" s="90">
        <f t="shared" si="163"/>
        <v>77481</v>
      </c>
      <c r="CH57" s="90">
        <f t="shared" si="163"/>
        <v>77986</v>
      </c>
      <c r="CI57" s="90">
        <v>103160</v>
      </c>
      <c r="CJ57" s="90">
        <v>103160</v>
      </c>
      <c r="CK57" s="90">
        <v>-25679</v>
      </c>
      <c r="CL57" s="90">
        <v>-25174</v>
      </c>
      <c r="CM57" s="90">
        <f t="shared" si="164"/>
        <v>15177</v>
      </c>
      <c r="CN57" s="90">
        <f t="shared" si="164"/>
        <v>15177</v>
      </c>
      <c r="CO57" s="90">
        <v>0</v>
      </c>
      <c r="CP57" s="90">
        <v>0</v>
      </c>
      <c r="CQ57" s="90">
        <v>0</v>
      </c>
      <c r="CR57" s="90">
        <v>0</v>
      </c>
      <c r="CS57" s="90">
        <v>15177</v>
      </c>
      <c r="CT57" s="90">
        <v>15177</v>
      </c>
      <c r="CU57" s="90">
        <v>0</v>
      </c>
      <c r="CV57" s="90">
        <v>0</v>
      </c>
      <c r="CW57" s="90">
        <f t="shared" si="165"/>
        <v>1398</v>
      </c>
      <c r="CX57" s="90">
        <f t="shared" si="165"/>
        <v>1067</v>
      </c>
      <c r="CY57" s="90">
        <v>1398</v>
      </c>
      <c r="CZ57" s="90">
        <v>1067</v>
      </c>
      <c r="DA57" s="90">
        <v>0</v>
      </c>
      <c r="DB57" s="90">
        <v>0</v>
      </c>
      <c r="DC57" s="90">
        <v>0</v>
      </c>
      <c r="DD57" s="90">
        <v>0</v>
      </c>
      <c r="DE57" s="90">
        <f aca="true" t="shared" si="170" ref="DE57:DF70">DG57+FI57</f>
        <v>196630</v>
      </c>
      <c r="DF57" s="90">
        <f t="shared" si="150"/>
        <v>241977</v>
      </c>
      <c r="DG57" s="90">
        <f t="shared" si="151"/>
        <v>63578</v>
      </c>
      <c r="DH57" s="90">
        <f t="shared" si="151"/>
        <v>98059</v>
      </c>
      <c r="DI57" s="90">
        <f aca="true" t="shared" si="171" ref="DI57:DJ70">DK57+DQ57+DS57+DU57+DW57+DY57+EA57+EC57+EE57+EG57+EI57</f>
        <v>47391</v>
      </c>
      <c r="DJ57" s="90">
        <f t="shared" si="152"/>
        <v>82356</v>
      </c>
      <c r="DK57" s="90">
        <v>0</v>
      </c>
      <c r="DL57" s="90">
        <v>0</v>
      </c>
      <c r="DM57" s="90">
        <v>0</v>
      </c>
      <c r="DN57" s="90">
        <v>0</v>
      </c>
      <c r="DO57" s="90">
        <v>0</v>
      </c>
      <c r="DP57" s="90">
        <v>0</v>
      </c>
      <c r="DQ57" s="90">
        <v>97</v>
      </c>
      <c r="DR57" s="90">
        <v>165</v>
      </c>
      <c r="DS57" s="90">
        <v>2163</v>
      </c>
      <c r="DT57" s="90">
        <v>23036</v>
      </c>
      <c r="DU57" s="90">
        <v>699</v>
      </c>
      <c r="DV57" s="90">
        <v>2441</v>
      </c>
      <c r="DW57" s="90">
        <v>2150</v>
      </c>
      <c r="DX57" s="90">
        <v>4454</v>
      </c>
      <c r="DY57" s="90">
        <v>0</v>
      </c>
      <c r="DZ57" s="90">
        <v>0</v>
      </c>
      <c r="EA57" s="85">
        <f t="shared" si="136"/>
        <v>0</v>
      </c>
      <c r="EB57" s="85">
        <f t="shared" si="137"/>
        <v>0</v>
      </c>
      <c r="EC57" s="85">
        <f t="shared" si="111"/>
        <v>0</v>
      </c>
      <c r="ED57" s="85">
        <f t="shared" si="112"/>
        <v>0</v>
      </c>
      <c r="EE57" s="90">
        <v>30739</v>
      </c>
      <c r="EF57" s="90">
        <v>51137</v>
      </c>
      <c r="EG57" s="90">
        <v>0</v>
      </c>
      <c r="EH57" s="90">
        <v>0</v>
      </c>
      <c r="EI57" s="90">
        <v>11543</v>
      </c>
      <c r="EJ57" s="90">
        <v>1123</v>
      </c>
      <c r="EK57" s="90">
        <f aca="true" t="shared" si="172" ref="EK57:EK69">EM57+EO57+EQ57+ES57+EY57+FA57+FC57+FE57+FG57</f>
        <v>16187</v>
      </c>
      <c r="EL57" s="86">
        <f t="shared" si="154"/>
        <v>15703</v>
      </c>
      <c r="EM57" s="90">
        <v>0</v>
      </c>
      <c r="EN57" s="90">
        <v>0</v>
      </c>
      <c r="EO57" s="86">
        <f t="shared" si="114"/>
        <v>0</v>
      </c>
      <c r="EP57" s="86">
        <f t="shared" si="115"/>
        <v>0</v>
      </c>
      <c r="EQ57" s="90">
        <v>10257</v>
      </c>
      <c r="ER57" s="90">
        <v>10523</v>
      </c>
      <c r="ES57" s="90"/>
      <c r="ET57" s="90">
        <v>0</v>
      </c>
      <c r="EU57" s="90">
        <v>0</v>
      </c>
      <c r="EV57" s="90">
        <v>0</v>
      </c>
      <c r="EW57" s="90">
        <v>0</v>
      </c>
      <c r="EX57" s="90">
        <v>0</v>
      </c>
      <c r="EY57" s="90">
        <v>0</v>
      </c>
      <c r="EZ57" s="90">
        <v>0</v>
      </c>
      <c r="FA57" s="90">
        <v>0</v>
      </c>
      <c r="FB57" s="90">
        <v>0</v>
      </c>
      <c r="FC57" s="90">
        <v>0</v>
      </c>
      <c r="FD57" s="90">
        <v>0</v>
      </c>
      <c r="FE57" s="90">
        <v>5619</v>
      </c>
      <c r="FF57" s="90">
        <v>5083</v>
      </c>
      <c r="FG57" s="90">
        <v>311</v>
      </c>
      <c r="FH57" s="90">
        <v>97</v>
      </c>
      <c r="FI57" s="90">
        <f t="shared" si="166"/>
        <v>133052</v>
      </c>
      <c r="FJ57" s="90">
        <f t="shared" si="166"/>
        <v>143918</v>
      </c>
      <c r="FK57" s="90">
        <f t="shared" si="167"/>
        <v>51843</v>
      </c>
      <c r="FL57" s="90">
        <f t="shared" si="167"/>
        <v>62880</v>
      </c>
      <c r="FM57" s="90">
        <v>46523</v>
      </c>
      <c r="FN57" s="90">
        <v>46523</v>
      </c>
      <c r="FO57" s="90">
        <v>0</v>
      </c>
      <c r="FP57" s="90">
        <v>0</v>
      </c>
      <c r="FQ57" s="90">
        <v>0</v>
      </c>
      <c r="FR57" s="90">
        <v>0</v>
      </c>
      <c r="FS57" s="90">
        <v>0</v>
      </c>
      <c r="FT57" s="90">
        <v>0</v>
      </c>
      <c r="FU57" s="90">
        <v>0</v>
      </c>
      <c r="FV57" s="90">
        <v>0</v>
      </c>
      <c r="FW57" s="90">
        <v>0</v>
      </c>
      <c r="FX57" s="90">
        <v>0</v>
      </c>
      <c r="FY57" s="90">
        <v>0</v>
      </c>
      <c r="FZ57" s="90">
        <v>0</v>
      </c>
      <c r="GA57" s="90">
        <v>5320</v>
      </c>
      <c r="GB57" s="90">
        <v>4809</v>
      </c>
      <c r="GC57" s="90">
        <v>0</v>
      </c>
      <c r="GD57" s="90">
        <v>0</v>
      </c>
      <c r="GE57" s="90">
        <v>0</v>
      </c>
      <c r="GF57" s="90">
        <v>11548</v>
      </c>
      <c r="GG57" s="90">
        <v>0</v>
      </c>
      <c r="GH57" s="90">
        <v>0</v>
      </c>
      <c r="GI57" s="90">
        <v>0</v>
      </c>
      <c r="GJ57" s="90">
        <v>0</v>
      </c>
      <c r="GK57" s="90">
        <f t="shared" si="168"/>
        <v>81209</v>
      </c>
      <c r="GL57" s="90">
        <f t="shared" si="168"/>
        <v>81038</v>
      </c>
      <c r="GM57" s="90">
        <v>7240</v>
      </c>
      <c r="GN57" s="90">
        <v>7069</v>
      </c>
      <c r="GO57" s="90">
        <v>73969</v>
      </c>
      <c r="GP57" s="90">
        <v>73969</v>
      </c>
      <c r="GQ57" s="90">
        <v>0</v>
      </c>
      <c r="GR57" s="90">
        <v>0</v>
      </c>
      <c r="GS57" s="90">
        <v>0</v>
      </c>
      <c r="GT57" s="90">
        <v>0</v>
      </c>
      <c r="GU57" s="90">
        <v>0</v>
      </c>
      <c r="GV57" s="90">
        <v>0</v>
      </c>
      <c r="GW57" s="90">
        <v>0</v>
      </c>
      <c r="GX57" s="90">
        <v>0</v>
      </c>
      <c r="GY57" s="90">
        <v>0</v>
      </c>
      <c r="GZ57" s="90">
        <v>0</v>
      </c>
      <c r="HA57" s="90">
        <v>0</v>
      </c>
      <c r="HB57" s="90">
        <v>0</v>
      </c>
      <c r="HC57" s="78">
        <f t="shared" si="21"/>
        <v>0</v>
      </c>
      <c r="HD57" s="78">
        <f>D57-DF57</f>
        <v>0</v>
      </c>
      <c r="HE57" s="94"/>
    </row>
    <row r="58" spans="1:213" s="10" customFormat="1" ht="17.25" customHeight="1">
      <c r="A58" s="99">
        <v>40</v>
      </c>
      <c r="B58" s="92" t="s">
        <v>219</v>
      </c>
      <c r="C58" s="90">
        <f t="shared" si="138"/>
        <v>241489</v>
      </c>
      <c r="D58" s="90">
        <f t="shared" si="138"/>
        <v>219932</v>
      </c>
      <c r="E58" s="90">
        <f t="shared" si="157"/>
        <v>229872</v>
      </c>
      <c r="F58" s="90">
        <f t="shared" si="157"/>
        <v>211569</v>
      </c>
      <c r="G58" s="90">
        <f t="shared" si="158"/>
        <v>14506</v>
      </c>
      <c r="H58" s="90">
        <f t="shared" si="158"/>
        <v>18105</v>
      </c>
      <c r="I58" s="90">
        <v>13756</v>
      </c>
      <c r="J58" s="90">
        <v>18105</v>
      </c>
      <c r="K58" s="90">
        <v>750</v>
      </c>
      <c r="L58" s="90">
        <v>0</v>
      </c>
      <c r="M58" s="90">
        <f t="shared" si="159"/>
        <v>0</v>
      </c>
      <c r="N58" s="90">
        <f t="shared" si="159"/>
        <v>0</v>
      </c>
      <c r="O58" s="90">
        <v>0</v>
      </c>
      <c r="P58" s="90">
        <v>0</v>
      </c>
      <c r="Q58" s="90">
        <v>0</v>
      </c>
      <c r="R58" s="86">
        <f t="shared" si="106"/>
        <v>0</v>
      </c>
      <c r="S58" s="90">
        <f t="shared" si="160"/>
        <v>22138</v>
      </c>
      <c r="T58" s="90">
        <f t="shared" si="160"/>
        <v>18247</v>
      </c>
      <c r="U58" s="90">
        <v>13824</v>
      </c>
      <c r="V58" s="90">
        <v>11257</v>
      </c>
      <c r="W58" s="90">
        <v>2486</v>
      </c>
      <c r="X58" s="90">
        <v>2743</v>
      </c>
      <c r="Y58" s="86">
        <f t="shared" si="107"/>
        <v>0</v>
      </c>
      <c r="Z58" s="90">
        <v>0</v>
      </c>
      <c r="AA58" s="90">
        <v>0</v>
      </c>
      <c r="AB58" s="90">
        <v>0</v>
      </c>
      <c r="AC58" s="90">
        <v>6166</v>
      </c>
      <c r="AD58" s="90">
        <v>4416</v>
      </c>
      <c r="AE58" s="90">
        <v>-338</v>
      </c>
      <c r="AF58" s="90">
        <v>-169</v>
      </c>
      <c r="AG58" s="90">
        <f t="shared" si="169"/>
        <v>185512</v>
      </c>
      <c r="AH58" s="90">
        <f t="shared" si="169"/>
        <v>168884</v>
      </c>
      <c r="AI58" s="90">
        <v>185512</v>
      </c>
      <c r="AJ58" s="90">
        <v>168884</v>
      </c>
      <c r="AK58" s="90">
        <v>0</v>
      </c>
      <c r="AL58" s="90">
        <v>0</v>
      </c>
      <c r="AM58" s="90">
        <f t="shared" si="141"/>
        <v>7716</v>
      </c>
      <c r="AN58" s="90">
        <f t="shared" si="141"/>
        <v>6333</v>
      </c>
      <c r="AO58" s="90">
        <v>11</v>
      </c>
      <c r="AP58" s="90">
        <v>13</v>
      </c>
      <c r="AQ58" s="90">
        <v>163</v>
      </c>
      <c r="AR58" s="90">
        <v>0</v>
      </c>
      <c r="AS58" s="90">
        <v>3282</v>
      </c>
      <c r="AT58" s="90">
        <v>3540</v>
      </c>
      <c r="AU58" s="90">
        <v>4260</v>
      </c>
      <c r="AV58" s="90">
        <v>2780</v>
      </c>
      <c r="AW58" s="90">
        <f t="shared" si="161"/>
        <v>11617</v>
      </c>
      <c r="AX58" s="90">
        <f>AZ58+BL58+CH58+CN58+CX58</f>
        <v>8363</v>
      </c>
      <c r="AY58" s="90">
        <f t="shared" si="143"/>
        <v>0</v>
      </c>
      <c r="AZ58" s="90">
        <f t="shared" si="143"/>
        <v>0</v>
      </c>
      <c r="BA58" s="90">
        <v>0</v>
      </c>
      <c r="BB58" s="90">
        <v>0</v>
      </c>
      <c r="BC58" s="90">
        <v>0</v>
      </c>
      <c r="BD58" s="90">
        <v>0</v>
      </c>
      <c r="BE58" s="90">
        <v>0</v>
      </c>
      <c r="BF58" s="90">
        <v>0</v>
      </c>
      <c r="BG58" s="90"/>
      <c r="BH58" s="90"/>
      <c r="BI58" s="90">
        <v>0</v>
      </c>
      <c r="BJ58" s="90">
        <v>0</v>
      </c>
      <c r="BK58" s="90">
        <f t="shared" si="162"/>
        <v>6612</v>
      </c>
      <c r="BL58" s="90">
        <f t="shared" si="162"/>
        <v>3762</v>
      </c>
      <c r="BM58" s="90">
        <f t="shared" si="145"/>
        <v>3745</v>
      </c>
      <c r="BN58" s="90">
        <f t="shared" si="145"/>
        <v>1643</v>
      </c>
      <c r="BO58" s="90">
        <v>12322</v>
      </c>
      <c r="BP58" s="90">
        <v>10581</v>
      </c>
      <c r="BQ58" s="90">
        <v>-8577</v>
      </c>
      <c r="BR58" s="90">
        <v>-8938</v>
      </c>
      <c r="BS58" s="90">
        <f aca="true" t="shared" si="173" ref="BS58:BT69">BU58+BW58</f>
        <v>2543</v>
      </c>
      <c r="BT58" s="90">
        <f t="shared" si="173"/>
        <v>1745</v>
      </c>
      <c r="BU58" s="90">
        <v>2677</v>
      </c>
      <c r="BV58" s="90">
        <v>2493</v>
      </c>
      <c r="BW58" s="90">
        <v>-134</v>
      </c>
      <c r="BX58" s="90">
        <v>-748</v>
      </c>
      <c r="BY58" s="90">
        <f t="shared" si="146"/>
        <v>324</v>
      </c>
      <c r="BZ58" s="90">
        <f>CB58+CD58</f>
        <v>324</v>
      </c>
      <c r="CA58" s="90">
        <v>607</v>
      </c>
      <c r="CB58" s="90">
        <v>607</v>
      </c>
      <c r="CC58" s="86">
        <v>-283</v>
      </c>
      <c r="CD58" s="86">
        <v>-283</v>
      </c>
      <c r="CE58" s="90">
        <v>0</v>
      </c>
      <c r="CF58" s="90">
        <v>50</v>
      </c>
      <c r="CG58" s="90">
        <f t="shared" si="163"/>
        <v>0</v>
      </c>
      <c r="CH58" s="90">
        <f t="shared" si="163"/>
        <v>0</v>
      </c>
      <c r="CI58" s="90">
        <v>133</v>
      </c>
      <c r="CJ58" s="90">
        <v>133</v>
      </c>
      <c r="CK58" s="90">
        <v>-133</v>
      </c>
      <c r="CL58" s="90">
        <v>-133</v>
      </c>
      <c r="CM58" s="90">
        <f t="shared" si="164"/>
        <v>0</v>
      </c>
      <c r="CN58" s="90">
        <f t="shared" si="164"/>
        <v>0</v>
      </c>
      <c r="CO58" s="90">
        <v>0</v>
      </c>
      <c r="CP58" s="90">
        <v>0</v>
      </c>
      <c r="CQ58" s="90">
        <v>0</v>
      </c>
      <c r="CR58" s="90">
        <v>0</v>
      </c>
      <c r="CS58" s="90">
        <v>0</v>
      </c>
      <c r="CT58" s="90">
        <v>0</v>
      </c>
      <c r="CU58" s="90">
        <v>0</v>
      </c>
      <c r="CV58" s="90">
        <v>0</v>
      </c>
      <c r="CW58" s="90">
        <f t="shared" si="165"/>
        <v>5005</v>
      </c>
      <c r="CX58" s="90">
        <f t="shared" si="165"/>
        <v>4601</v>
      </c>
      <c r="CY58" s="90">
        <v>0</v>
      </c>
      <c r="CZ58" s="90">
        <v>267</v>
      </c>
      <c r="DA58" s="90">
        <v>2021</v>
      </c>
      <c r="DB58" s="90">
        <v>1439</v>
      </c>
      <c r="DC58" s="90">
        <v>2984</v>
      </c>
      <c r="DD58" s="90">
        <v>2895</v>
      </c>
      <c r="DE58" s="90">
        <f t="shared" si="170"/>
        <v>241489</v>
      </c>
      <c r="DF58" s="90">
        <f t="shared" si="150"/>
        <v>219932</v>
      </c>
      <c r="DG58" s="90">
        <f t="shared" si="151"/>
        <v>226584</v>
      </c>
      <c r="DH58" s="90">
        <f t="shared" si="151"/>
        <v>205687</v>
      </c>
      <c r="DI58" s="90">
        <f t="shared" si="171"/>
        <v>168141</v>
      </c>
      <c r="DJ58" s="90">
        <f t="shared" si="152"/>
        <v>142409</v>
      </c>
      <c r="DK58" s="90">
        <v>9332</v>
      </c>
      <c r="DL58" s="90">
        <v>427</v>
      </c>
      <c r="DM58" s="90">
        <v>9332</v>
      </c>
      <c r="DN58" s="90">
        <v>427</v>
      </c>
      <c r="DO58" s="90">
        <v>0</v>
      </c>
      <c r="DP58" s="90">
        <v>0</v>
      </c>
      <c r="DQ58" s="90">
        <v>39714</v>
      </c>
      <c r="DR58" s="90">
        <v>77329</v>
      </c>
      <c r="DS58" s="90">
        <v>64290</v>
      </c>
      <c r="DT58" s="90">
        <v>12045</v>
      </c>
      <c r="DU58" s="90">
        <v>213</v>
      </c>
      <c r="DV58" s="90">
        <v>842</v>
      </c>
      <c r="DW58" s="90">
        <v>1928</v>
      </c>
      <c r="DX58" s="90">
        <v>2223</v>
      </c>
      <c r="DY58" s="90">
        <v>0</v>
      </c>
      <c r="DZ58" s="90">
        <v>15</v>
      </c>
      <c r="EA58" s="85">
        <f t="shared" si="136"/>
        <v>0</v>
      </c>
      <c r="EB58" s="85">
        <f t="shared" si="137"/>
        <v>0</v>
      </c>
      <c r="EC58" s="85">
        <f t="shared" si="111"/>
        <v>0</v>
      </c>
      <c r="ED58" s="85">
        <f t="shared" si="112"/>
        <v>0</v>
      </c>
      <c r="EE58" s="90">
        <v>50304</v>
      </c>
      <c r="EF58" s="90">
        <v>47578</v>
      </c>
      <c r="EG58" s="90">
        <v>0</v>
      </c>
      <c r="EH58" s="90">
        <v>0</v>
      </c>
      <c r="EI58" s="90">
        <v>2360</v>
      </c>
      <c r="EJ58" s="90">
        <v>1950</v>
      </c>
      <c r="EK58" s="90">
        <f t="shared" si="172"/>
        <v>58443</v>
      </c>
      <c r="EL58" s="86">
        <f t="shared" si="154"/>
        <v>63278</v>
      </c>
      <c r="EM58" s="90">
        <v>0</v>
      </c>
      <c r="EN58" s="90">
        <v>0</v>
      </c>
      <c r="EO58" s="86">
        <f t="shared" si="114"/>
        <v>0</v>
      </c>
      <c r="EP58" s="86">
        <f t="shared" si="115"/>
        <v>0</v>
      </c>
      <c r="EQ58" s="90">
        <v>111</v>
      </c>
      <c r="ER58" s="90">
        <v>211</v>
      </c>
      <c r="ES58" s="90">
        <v>736</v>
      </c>
      <c r="ET58" s="90">
        <v>320</v>
      </c>
      <c r="EU58" s="90">
        <v>0</v>
      </c>
      <c r="EV58" s="90">
        <v>0</v>
      </c>
      <c r="EW58" s="90">
        <v>0</v>
      </c>
      <c r="EX58" s="90">
        <v>0</v>
      </c>
      <c r="EY58" s="90">
        <v>0</v>
      </c>
      <c r="EZ58" s="90">
        <v>0</v>
      </c>
      <c r="FA58" s="90">
        <v>0</v>
      </c>
      <c r="FB58" s="90">
        <v>0</v>
      </c>
      <c r="FC58" s="90">
        <v>0</v>
      </c>
      <c r="FD58" s="90">
        <v>0</v>
      </c>
      <c r="FE58" s="90">
        <v>57425</v>
      </c>
      <c r="FF58" s="90">
        <v>62663</v>
      </c>
      <c r="FG58" s="90">
        <v>171</v>
      </c>
      <c r="FH58" s="90">
        <v>84</v>
      </c>
      <c r="FI58" s="90">
        <f t="shared" si="166"/>
        <v>14905</v>
      </c>
      <c r="FJ58" s="90">
        <f t="shared" si="166"/>
        <v>14245</v>
      </c>
      <c r="FK58" s="90">
        <f t="shared" si="167"/>
        <v>14532</v>
      </c>
      <c r="FL58" s="90">
        <f t="shared" si="167"/>
        <v>13872</v>
      </c>
      <c r="FM58" s="90">
        <v>11387</v>
      </c>
      <c r="FN58" s="90">
        <v>11387</v>
      </c>
      <c r="FO58" s="90">
        <v>0</v>
      </c>
      <c r="FP58" s="90">
        <v>0</v>
      </c>
      <c r="FQ58" s="90">
        <v>0</v>
      </c>
      <c r="FR58" s="90">
        <v>0</v>
      </c>
      <c r="FS58" s="90">
        <v>0</v>
      </c>
      <c r="FT58" s="90">
        <v>0</v>
      </c>
      <c r="FU58" s="90">
        <v>0</v>
      </c>
      <c r="FV58" s="90">
        <v>0</v>
      </c>
      <c r="FW58" s="90">
        <v>0</v>
      </c>
      <c r="FX58" s="90">
        <v>0</v>
      </c>
      <c r="FY58" s="90">
        <v>3020</v>
      </c>
      <c r="FZ58" s="90">
        <v>2360</v>
      </c>
      <c r="GA58" s="90">
        <v>0</v>
      </c>
      <c r="GB58" s="90">
        <v>0</v>
      </c>
      <c r="GC58" s="90">
        <v>0</v>
      </c>
      <c r="GD58" s="90">
        <v>0</v>
      </c>
      <c r="GE58" s="90">
        <v>125</v>
      </c>
      <c r="GF58" s="90">
        <v>125</v>
      </c>
      <c r="GG58" s="90">
        <v>0</v>
      </c>
      <c r="GH58" s="90">
        <v>0</v>
      </c>
      <c r="GI58" s="90">
        <v>0</v>
      </c>
      <c r="GJ58" s="90">
        <v>0</v>
      </c>
      <c r="GK58" s="90">
        <f t="shared" si="168"/>
        <v>373</v>
      </c>
      <c r="GL58" s="90">
        <f t="shared" si="168"/>
        <v>373</v>
      </c>
      <c r="GM58" s="90">
        <v>99</v>
      </c>
      <c r="GN58" s="90">
        <v>99</v>
      </c>
      <c r="GO58" s="90">
        <v>274</v>
      </c>
      <c r="GP58" s="90">
        <v>274</v>
      </c>
      <c r="GQ58" s="90">
        <v>0</v>
      </c>
      <c r="GR58" s="90">
        <v>0</v>
      </c>
      <c r="GS58" s="90">
        <v>0</v>
      </c>
      <c r="GT58" s="90">
        <v>0</v>
      </c>
      <c r="GU58" s="90">
        <v>0</v>
      </c>
      <c r="GV58" s="90">
        <v>0</v>
      </c>
      <c r="GW58" s="90">
        <v>0</v>
      </c>
      <c r="GX58" s="90">
        <v>0</v>
      </c>
      <c r="GY58" s="90">
        <v>0</v>
      </c>
      <c r="GZ58" s="90">
        <v>0</v>
      </c>
      <c r="HA58" s="90">
        <v>0</v>
      </c>
      <c r="HB58" s="90">
        <v>0</v>
      </c>
      <c r="HC58" s="78">
        <f t="shared" si="21"/>
        <v>0</v>
      </c>
      <c r="HD58" s="78">
        <f>D58-DF58</f>
        <v>0</v>
      </c>
      <c r="HE58" s="94"/>
    </row>
    <row r="59" spans="1:213" s="8" customFormat="1" ht="17.25" customHeight="1">
      <c r="A59" s="99">
        <v>41</v>
      </c>
      <c r="B59" s="92" t="s">
        <v>220</v>
      </c>
      <c r="C59" s="90">
        <f t="shared" si="138"/>
        <v>81700</v>
      </c>
      <c r="D59" s="90">
        <f t="shared" si="138"/>
        <v>77535</v>
      </c>
      <c r="E59" s="90">
        <f t="shared" si="157"/>
        <v>51899</v>
      </c>
      <c r="F59" s="90">
        <f t="shared" si="157"/>
        <v>41664</v>
      </c>
      <c r="G59" s="90">
        <f t="shared" si="158"/>
        <v>24485</v>
      </c>
      <c r="H59" s="90">
        <f t="shared" si="158"/>
        <v>22634</v>
      </c>
      <c r="I59" s="90">
        <v>13893</v>
      </c>
      <c r="J59" s="90">
        <v>7144</v>
      </c>
      <c r="K59" s="90">
        <v>10592</v>
      </c>
      <c r="L59" s="90">
        <v>15490</v>
      </c>
      <c r="M59" s="90">
        <f t="shared" si="159"/>
        <v>0</v>
      </c>
      <c r="N59" s="90">
        <f t="shared" si="159"/>
        <v>0</v>
      </c>
      <c r="O59" s="90">
        <v>0</v>
      </c>
      <c r="P59" s="90">
        <v>0</v>
      </c>
      <c r="Q59" s="90">
        <v>0</v>
      </c>
      <c r="R59" s="86">
        <f t="shared" si="106"/>
        <v>0</v>
      </c>
      <c r="S59" s="90">
        <f t="shared" si="160"/>
        <v>25316</v>
      </c>
      <c r="T59" s="90">
        <f t="shared" si="160"/>
        <v>13641</v>
      </c>
      <c r="U59" s="90">
        <v>25674</v>
      </c>
      <c r="V59" s="90">
        <v>9691</v>
      </c>
      <c r="W59" s="90">
        <v>90</v>
      </c>
      <c r="X59" s="90">
        <v>196</v>
      </c>
      <c r="Y59" s="86">
        <f t="shared" si="107"/>
        <v>0</v>
      </c>
      <c r="Z59" s="90">
        <v>0</v>
      </c>
      <c r="AA59" s="90">
        <v>0</v>
      </c>
      <c r="AB59" s="90">
        <v>0</v>
      </c>
      <c r="AC59" s="90">
        <v>872</v>
      </c>
      <c r="AD59" s="90">
        <v>4554</v>
      </c>
      <c r="AE59" s="90">
        <v>-1320</v>
      </c>
      <c r="AF59" s="90">
        <v>-800</v>
      </c>
      <c r="AG59" s="90">
        <f t="shared" si="169"/>
        <v>1866</v>
      </c>
      <c r="AH59" s="90">
        <f t="shared" si="169"/>
        <v>4384</v>
      </c>
      <c r="AI59" s="90">
        <v>1866</v>
      </c>
      <c r="AJ59" s="90">
        <v>4384</v>
      </c>
      <c r="AK59" s="90">
        <v>0</v>
      </c>
      <c r="AL59" s="90">
        <v>0</v>
      </c>
      <c r="AM59" s="90">
        <f t="shared" si="141"/>
        <v>232</v>
      </c>
      <c r="AN59" s="90">
        <f t="shared" si="141"/>
        <v>1005</v>
      </c>
      <c r="AO59" s="90">
        <v>0</v>
      </c>
      <c r="AP59" s="90">
        <v>0</v>
      </c>
      <c r="AQ59" s="90">
        <v>0</v>
      </c>
      <c r="AR59" s="90">
        <v>0</v>
      </c>
      <c r="AS59" s="90">
        <v>151</v>
      </c>
      <c r="AT59" s="90">
        <v>467</v>
      </c>
      <c r="AU59" s="90">
        <v>81</v>
      </c>
      <c r="AV59" s="90">
        <v>538</v>
      </c>
      <c r="AW59" s="90">
        <f t="shared" si="161"/>
        <v>29801</v>
      </c>
      <c r="AX59" s="90">
        <f>AZ59+BL59+CH59+CN59+CX59</f>
        <v>35871</v>
      </c>
      <c r="AY59" s="90">
        <f t="shared" si="143"/>
        <v>81</v>
      </c>
      <c r="AZ59" s="90">
        <f t="shared" si="143"/>
        <v>81</v>
      </c>
      <c r="BA59" s="90">
        <v>0</v>
      </c>
      <c r="BB59" s="90">
        <v>0</v>
      </c>
      <c r="BC59" s="90">
        <v>0</v>
      </c>
      <c r="BD59" s="90">
        <v>0</v>
      </c>
      <c r="BE59" s="90">
        <v>0</v>
      </c>
      <c r="BF59" s="90">
        <v>0</v>
      </c>
      <c r="BG59" s="90">
        <v>81</v>
      </c>
      <c r="BH59" s="90">
        <v>81</v>
      </c>
      <c r="BI59" s="90">
        <v>0</v>
      </c>
      <c r="BJ59" s="90">
        <v>0</v>
      </c>
      <c r="BK59" s="90">
        <f t="shared" si="162"/>
        <v>24716</v>
      </c>
      <c r="BL59" s="90">
        <f t="shared" si="162"/>
        <v>30796</v>
      </c>
      <c r="BM59" s="90">
        <f t="shared" si="145"/>
        <v>22097</v>
      </c>
      <c r="BN59" s="90">
        <f t="shared" si="145"/>
        <v>30780</v>
      </c>
      <c r="BO59" s="90">
        <v>46309</v>
      </c>
      <c r="BP59" s="90">
        <v>52282</v>
      </c>
      <c r="BQ59" s="90">
        <v>-24212</v>
      </c>
      <c r="BR59" s="90">
        <v>-21502</v>
      </c>
      <c r="BS59" s="90">
        <f t="shared" si="173"/>
        <v>0</v>
      </c>
      <c r="BT59" s="90">
        <f t="shared" si="173"/>
        <v>0</v>
      </c>
      <c r="BU59" s="90">
        <v>0</v>
      </c>
      <c r="BV59" s="90">
        <v>0</v>
      </c>
      <c r="BW59" s="90">
        <v>0</v>
      </c>
      <c r="BX59" s="90">
        <v>0</v>
      </c>
      <c r="BY59" s="90">
        <f t="shared" si="146"/>
        <v>4</v>
      </c>
      <c r="BZ59" s="90">
        <f>CB59+CD59</f>
        <v>16</v>
      </c>
      <c r="CA59" s="90">
        <v>36</v>
      </c>
      <c r="CB59" s="90">
        <v>36</v>
      </c>
      <c r="CC59" s="86">
        <v>-32</v>
      </c>
      <c r="CD59" s="86">
        <v>-20</v>
      </c>
      <c r="CE59" s="90">
        <v>2615</v>
      </c>
      <c r="CF59" s="90">
        <v>0</v>
      </c>
      <c r="CG59" s="90">
        <f t="shared" si="163"/>
        <v>4945</v>
      </c>
      <c r="CH59" s="90">
        <f t="shared" si="163"/>
        <v>4994</v>
      </c>
      <c r="CI59" s="90">
        <v>8089</v>
      </c>
      <c r="CJ59" s="90">
        <v>8306</v>
      </c>
      <c r="CK59" s="90">
        <v>-3144</v>
      </c>
      <c r="CL59" s="90">
        <v>-3312</v>
      </c>
      <c r="CM59" s="90">
        <f t="shared" si="164"/>
        <v>0</v>
      </c>
      <c r="CN59" s="90">
        <f t="shared" si="164"/>
        <v>0</v>
      </c>
      <c r="CO59" s="90">
        <v>0</v>
      </c>
      <c r="CP59" s="90">
        <v>0</v>
      </c>
      <c r="CQ59" s="90">
        <v>0</v>
      </c>
      <c r="CR59" s="90">
        <v>0</v>
      </c>
      <c r="CS59" s="90">
        <v>0</v>
      </c>
      <c r="CT59" s="90">
        <v>0</v>
      </c>
      <c r="CU59" s="90">
        <v>0</v>
      </c>
      <c r="CV59" s="90">
        <v>0</v>
      </c>
      <c r="CW59" s="90">
        <f t="shared" si="165"/>
        <v>59</v>
      </c>
      <c r="CX59" s="90">
        <f t="shared" si="165"/>
        <v>0</v>
      </c>
      <c r="CY59" s="90">
        <v>59</v>
      </c>
      <c r="CZ59" s="90">
        <v>0</v>
      </c>
      <c r="DA59" s="90">
        <v>0</v>
      </c>
      <c r="DB59" s="90">
        <v>0</v>
      </c>
      <c r="DC59" s="90">
        <v>0</v>
      </c>
      <c r="DD59" s="90">
        <v>0</v>
      </c>
      <c r="DE59" s="90">
        <f t="shared" si="170"/>
        <v>81700</v>
      </c>
      <c r="DF59" s="90">
        <f t="shared" si="150"/>
        <v>77535</v>
      </c>
      <c r="DG59" s="90">
        <f t="shared" si="151"/>
        <v>40746</v>
      </c>
      <c r="DH59" s="90">
        <f t="shared" si="151"/>
        <v>33400</v>
      </c>
      <c r="DI59" s="90">
        <f t="shared" si="171"/>
        <v>37467</v>
      </c>
      <c r="DJ59" s="90">
        <f t="shared" si="152"/>
        <v>29918</v>
      </c>
      <c r="DK59" s="90">
        <v>3906</v>
      </c>
      <c r="DL59" s="90">
        <v>4288</v>
      </c>
      <c r="DM59" s="90">
        <v>0</v>
      </c>
      <c r="DN59" s="90">
        <v>0</v>
      </c>
      <c r="DO59" s="90">
        <v>0</v>
      </c>
      <c r="DP59" s="90">
        <v>0</v>
      </c>
      <c r="DQ59" s="90">
        <v>1766</v>
      </c>
      <c r="DR59" s="90">
        <v>1109</v>
      </c>
      <c r="DS59" s="90">
        <v>400</v>
      </c>
      <c r="DT59" s="90">
        <v>1730</v>
      </c>
      <c r="DU59" s="90">
        <v>3831</v>
      </c>
      <c r="DV59" s="90">
        <v>2024</v>
      </c>
      <c r="DW59" s="90">
        <v>10461</v>
      </c>
      <c r="DX59" s="90">
        <v>13560</v>
      </c>
      <c r="DY59" s="90">
        <v>6</v>
      </c>
      <c r="DZ59" s="90"/>
      <c r="EA59" s="85">
        <f t="shared" si="136"/>
        <v>0</v>
      </c>
      <c r="EB59" s="85">
        <f t="shared" si="137"/>
        <v>0</v>
      </c>
      <c r="EC59" s="85">
        <f t="shared" si="111"/>
        <v>0</v>
      </c>
      <c r="ED59" s="85">
        <f t="shared" si="112"/>
        <v>0</v>
      </c>
      <c r="EE59" s="90">
        <v>13685</v>
      </c>
      <c r="EF59" s="90">
        <v>7207</v>
      </c>
      <c r="EG59" s="90">
        <v>0</v>
      </c>
      <c r="EH59" s="90">
        <v>0</v>
      </c>
      <c r="EI59" s="90">
        <v>3412</v>
      </c>
      <c r="EJ59" s="90"/>
      <c r="EK59" s="90">
        <f t="shared" si="172"/>
        <v>3279</v>
      </c>
      <c r="EL59" s="86">
        <f t="shared" si="154"/>
        <v>3482</v>
      </c>
      <c r="EM59" s="90">
        <v>0</v>
      </c>
      <c r="EN59" s="90">
        <v>0</v>
      </c>
      <c r="EO59" s="86">
        <f t="shared" si="114"/>
        <v>0</v>
      </c>
      <c r="EP59" s="86">
        <f t="shared" si="115"/>
        <v>0</v>
      </c>
      <c r="EQ59" s="90">
        <v>1779</v>
      </c>
      <c r="ER59" s="90">
        <v>1282</v>
      </c>
      <c r="ES59" s="90">
        <v>1500</v>
      </c>
      <c r="ET59" s="90">
        <v>2200</v>
      </c>
      <c r="EU59" s="90">
        <v>0</v>
      </c>
      <c r="EV59" s="90">
        <v>0</v>
      </c>
      <c r="EW59" s="90">
        <v>0</v>
      </c>
      <c r="EX59" s="90">
        <v>0</v>
      </c>
      <c r="EY59" s="90">
        <v>0</v>
      </c>
      <c r="EZ59" s="90">
        <v>0</v>
      </c>
      <c r="FA59" s="90">
        <v>0</v>
      </c>
      <c r="FB59" s="90">
        <v>0</v>
      </c>
      <c r="FC59" s="90">
        <v>0</v>
      </c>
      <c r="FD59" s="90">
        <v>0</v>
      </c>
      <c r="FE59" s="90">
        <v>0</v>
      </c>
      <c r="FF59" s="90">
        <v>0</v>
      </c>
      <c r="FG59" s="90">
        <v>0</v>
      </c>
      <c r="FH59" s="90">
        <v>0</v>
      </c>
      <c r="FI59" s="90">
        <f t="shared" si="166"/>
        <v>40954</v>
      </c>
      <c r="FJ59" s="90">
        <f t="shared" si="166"/>
        <v>44135</v>
      </c>
      <c r="FK59" s="90">
        <f t="shared" si="167"/>
        <v>35364</v>
      </c>
      <c r="FL59" s="90">
        <f t="shared" si="167"/>
        <v>38497</v>
      </c>
      <c r="FM59" s="90">
        <v>24656</v>
      </c>
      <c r="FN59" s="90">
        <v>24656</v>
      </c>
      <c r="FO59" s="90">
        <v>0</v>
      </c>
      <c r="FP59" s="90">
        <v>0</v>
      </c>
      <c r="FQ59" s="90">
        <v>0</v>
      </c>
      <c r="FR59" s="90">
        <v>0</v>
      </c>
      <c r="FS59" s="90">
        <v>0</v>
      </c>
      <c r="FT59" s="90">
        <v>0</v>
      </c>
      <c r="FU59" s="90">
        <v>0</v>
      </c>
      <c r="FV59" s="90">
        <v>0</v>
      </c>
      <c r="FW59" s="90">
        <v>0</v>
      </c>
      <c r="FX59" s="90">
        <v>0</v>
      </c>
      <c r="FY59" s="90">
        <v>3289</v>
      </c>
      <c r="FZ59" s="90">
        <v>3289</v>
      </c>
      <c r="GA59" s="90">
        <v>0</v>
      </c>
      <c r="GB59" s="90">
        <v>0</v>
      </c>
      <c r="GC59" s="90">
        <v>0</v>
      </c>
      <c r="GD59" s="90">
        <v>0</v>
      </c>
      <c r="GE59" s="90">
        <v>7419</v>
      </c>
      <c r="GF59" s="90">
        <v>10552</v>
      </c>
      <c r="GG59" s="90">
        <v>0</v>
      </c>
      <c r="GH59" s="90">
        <v>0</v>
      </c>
      <c r="GI59" s="90">
        <v>0</v>
      </c>
      <c r="GJ59" s="90">
        <v>0</v>
      </c>
      <c r="GK59" s="90">
        <f t="shared" si="168"/>
        <v>5590</v>
      </c>
      <c r="GL59" s="90">
        <f t="shared" si="168"/>
        <v>5638</v>
      </c>
      <c r="GM59" s="90">
        <v>602</v>
      </c>
      <c r="GN59" s="90">
        <v>601</v>
      </c>
      <c r="GO59" s="90">
        <v>4988</v>
      </c>
      <c r="GP59" s="90">
        <v>5037</v>
      </c>
      <c r="GQ59" s="90">
        <v>0</v>
      </c>
      <c r="GR59" s="90">
        <v>0</v>
      </c>
      <c r="GS59" s="90">
        <v>0</v>
      </c>
      <c r="GT59" s="90">
        <v>0</v>
      </c>
      <c r="GU59" s="90">
        <v>0</v>
      </c>
      <c r="GV59" s="90">
        <v>0</v>
      </c>
      <c r="GW59" s="90">
        <v>0</v>
      </c>
      <c r="GX59" s="90">
        <v>0</v>
      </c>
      <c r="GY59" s="90">
        <v>0</v>
      </c>
      <c r="GZ59" s="90">
        <v>0</v>
      </c>
      <c r="HA59" s="90">
        <v>0</v>
      </c>
      <c r="HB59" s="90">
        <v>0</v>
      </c>
      <c r="HC59" s="78">
        <f t="shared" si="21"/>
        <v>0</v>
      </c>
      <c r="HD59" s="78">
        <f>D59-DF59</f>
        <v>0</v>
      </c>
      <c r="HE59" s="94"/>
    </row>
    <row r="60" spans="1:213" s="8" customFormat="1" ht="17.25" customHeight="1">
      <c r="A60" s="99">
        <v>42</v>
      </c>
      <c r="B60" s="92" t="s">
        <v>221</v>
      </c>
      <c r="C60" s="90">
        <f>E60+AW60</f>
        <v>53669</v>
      </c>
      <c r="D60" s="90">
        <f t="shared" si="138"/>
        <v>43589</v>
      </c>
      <c r="E60" s="90">
        <f>G60+M60+S60+AG60+AM60</f>
        <v>52913</v>
      </c>
      <c r="F60" s="90">
        <f>H60+N60+T60+AH60+AN60</f>
        <v>42001</v>
      </c>
      <c r="G60" s="90">
        <v>7668</v>
      </c>
      <c r="H60" s="90">
        <f>SUM(J60+L60)</f>
        <v>14505</v>
      </c>
      <c r="I60" s="90">
        <v>7667</v>
      </c>
      <c r="J60" s="90">
        <v>14505</v>
      </c>
      <c r="K60" s="90">
        <v>0</v>
      </c>
      <c r="L60" s="90">
        <v>0</v>
      </c>
      <c r="M60" s="90">
        <f>SUM(O60+Q60)</f>
        <v>0</v>
      </c>
      <c r="N60" s="90">
        <f>SUM(P60+R60)</f>
        <v>0</v>
      </c>
      <c r="O60" s="90">
        <v>0</v>
      </c>
      <c r="P60" s="90">
        <v>0</v>
      </c>
      <c r="Q60" s="90">
        <v>0</v>
      </c>
      <c r="R60" s="86">
        <f t="shared" si="106"/>
        <v>0</v>
      </c>
      <c r="S60" s="90">
        <f>SUM(U60+W60+Y60+AA60+AC60+AE60)</f>
        <v>43399</v>
      </c>
      <c r="T60" s="90">
        <f>SUM(V60+X60+Z60+AB60+AD60+AF60)</f>
        <v>24421</v>
      </c>
      <c r="U60" s="90">
        <v>31932</v>
      </c>
      <c r="V60" s="90">
        <v>23863</v>
      </c>
      <c r="W60" s="90">
        <v>37</v>
      </c>
      <c r="X60" s="90">
        <v>341</v>
      </c>
      <c r="Y60" s="86">
        <f t="shared" si="107"/>
        <v>0</v>
      </c>
      <c r="Z60" s="90">
        <v>0</v>
      </c>
      <c r="AA60" s="90">
        <v>0</v>
      </c>
      <c r="AB60" s="90">
        <v>0</v>
      </c>
      <c r="AC60" s="90">
        <v>11430</v>
      </c>
      <c r="AD60" s="90">
        <v>217</v>
      </c>
      <c r="AE60" s="90"/>
      <c r="AF60" s="90"/>
      <c r="AG60" s="90">
        <f>SUM(AI60+AK60)</f>
        <v>1738</v>
      </c>
      <c r="AH60" s="90">
        <v>2322</v>
      </c>
      <c r="AI60" s="90">
        <v>1738</v>
      </c>
      <c r="AJ60" s="90">
        <v>2321</v>
      </c>
      <c r="AK60" s="90">
        <v>0</v>
      </c>
      <c r="AL60" s="90">
        <v>0</v>
      </c>
      <c r="AM60" s="90">
        <f>SUM(AO60+AQ60+AS60+AU60)</f>
        <v>108</v>
      </c>
      <c r="AN60" s="90">
        <f>SUM(AP60+AR60+AT60+AV60)</f>
        <v>753</v>
      </c>
      <c r="AO60" s="90">
        <v>0</v>
      </c>
      <c r="AP60" s="90">
        <v>0</v>
      </c>
      <c r="AQ60" s="90">
        <v>0</v>
      </c>
      <c r="AR60" s="90">
        <v>0</v>
      </c>
      <c r="AS60" s="90">
        <v>61</v>
      </c>
      <c r="AT60" s="90">
        <v>263</v>
      </c>
      <c r="AU60" s="90">
        <v>47</v>
      </c>
      <c r="AV60" s="90">
        <v>490</v>
      </c>
      <c r="AW60" s="90">
        <f t="shared" si="161"/>
        <v>756</v>
      </c>
      <c r="AX60" s="90">
        <f>AZ60+BL60+CH60+CN60+CX60</f>
        <v>1588</v>
      </c>
      <c r="AY60" s="90">
        <f t="shared" si="143"/>
        <v>0</v>
      </c>
      <c r="AZ60" s="90">
        <f t="shared" si="143"/>
        <v>0</v>
      </c>
      <c r="BA60" s="90">
        <v>0</v>
      </c>
      <c r="BB60" s="90">
        <v>0</v>
      </c>
      <c r="BC60" s="90">
        <v>0</v>
      </c>
      <c r="BD60" s="90">
        <v>0</v>
      </c>
      <c r="BE60" s="90">
        <v>0</v>
      </c>
      <c r="BF60" s="90">
        <v>0</v>
      </c>
      <c r="BG60" s="90"/>
      <c r="BH60" s="90"/>
      <c r="BI60" s="90">
        <v>0</v>
      </c>
      <c r="BJ60" s="90">
        <v>0</v>
      </c>
      <c r="BK60" s="90">
        <f t="shared" si="162"/>
        <v>563</v>
      </c>
      <c r="BL60" s="90">
        <f t="shared" si="162"/>
        <v>1327</v>
      </c>
      <c r="BM60" s="90">
        <f t="shared" si="145"/>
        <v>372</v>
      </c>
      <c r="BN60" s="90">
        <f t="shared" si="145"/>
        <v>625</v>
      </c>
      <c r="BO60" s="90">
        <v>4037</v>
      </c>
      <c r="BP60" s="90">
        <v>4037</v>
      </c>
      <c r="BQ60" s="90">
        <v>-3665</v>
      </c>
      <c r="BR60" s="90">
        <v>-3412</v>
      </c>
      <c r="BS60" s="90">
        <f t="shared" si="173"/>
        <v>0</v>
      </c>
      <c r="BT60" s="90">
        <f t="shared" si="173"/>
        <v>0</v>
      </c>
      <c r="BU60" s="90">
        <v>0</v>
      </c>
      <c r="BV60" s="90">
        <v>0</v>
      </c>
      <c r="BW60" s="90">
        <v>0</v>
      </c>
      <c r="BX60" s="90">
        <v>0</v>
      </c>
      <c r="BY60" s="90">
        <f t="shared" si="146"/>
        <v>0</v>
      </c>
      <c r="BZ60" s="90">
        <f>CB60+CD60</f>
        <v>0</v>
      </c>
      <c r="CA60" s="90">
        <v>0</v>
      </c>
      <c r="CB60" s="90">
        <v>0</v>
      </c>
      <c r="CC60" s="86"/>
      <c r="CD60" s="86">
        <v>0</v>
      </c>
      <c r="CE60" s="90">
        <v>191</v>
      </c>
      <c r="CF60" s="90">
        <v>702</v>
      </c>
      <c r="CG60" s="90">
        <f t="shared" si="163"/>
        <v>163</v>
      </c>
      <c r="CH60" s="90">
        <f t="shared" si="163"/>
        <v>169</v>
      </c>
      <c r="CI60" s="90">
        <v>269</v>
      </c>
      <c r="CJ60" s="90">
        <v>278</v>
      </c>
      <c r="CK60" s="90">
        <v>-106</v>
      </c>
      <c r="CL60" s="90">
        <v>-109</v>
      </c>
      <c r="CM60" s="90">
        <f t="shared" si="164"/>
        <v>0</v>
      </c>
      <c r="CN60" s="90">
        <f t="shared" si="164"/>
        <v>0</v>
      </c>
      <c r="CO60" s="90">
        <v>0</v>
      </c>
      <c r="CP60" s="90">
        <v>0</v>
      </c>
      <c r="CQ60" s="90">
        <v>0</v>
      </c>
      <c r="CR60" s="90">
        <v>0</v>
      </c>
      <c r="CS60" s="90">
        <v>0</v>
      </c>
      <c r="CT60" s="90">
        <v>0</v>
      </c>
      <c r="CU60" s="90">
        <v>0</v>
      </c>
      <c r="CV60" s="90">
        <v>0</v>
      </c>
      <c r="CW60" s="90">
        <f t="shared" si="165"/>
        <v>30</v>
      </c>
      <c r="CX60" s="90">
        <f t="shared" si="165"/>
        <v>92</v>
      </c>
      <c r="CY60" s="90">
        <v>30</v>
      </c>
      <c r="CZ60" s="90">
        <v>92</v>
      </c>
      <c r="DA60" s="90">
        <v>0</v>
      </c>
      <c r="DB60" s="90">
        <v>0</v>
      </c>
      <c r="DC60" s="90">
        <v>0</v>
      </c>
      <c r="DD60" s="90">
        <v>0</v>
      </c>
      <c r="DE60" s="90">
        <f t="shared" si="170"/>
        <v>53669</v>
      </c>
      <c r="DF60" s="90">
        <f t="shared" si="150"/>
        <v>43589</v>
      </c>
      <c r="DG60" s="90">
        <f t="shared" si="151"/>
        <v>54750</v>
      </c>
      <c r="DH60" s="90">
        <f t="shared" si="151"/>
        <v>32102</v>
      </c>
      <c r="DI60" s="90">
        <f t="shared" si="171"/>
        <v>54458</v>
      </c>
      <c r="DJ60" s="90">
        <f t="shared" si="152"/>
        <v>31452</v>
      </c>
      <c r="DK60" s="90"/>
      <c r="DL60" s="90"/>
      <c r="DM60" s="90">
        <v>0</v>
      </c>
      <c r="DN60" s="90">
        <v>0</v>
      </c>
      <c r="DO60" s="90">
        <v>0</v>
      </c>
      <c r="DP60" s="90">
        <v>0</v>
      </c>
      <c r="DQ60" s="90">
        <v>3928</v>
      </c>
      <c r="DR60" s="90">
        <v>6109</v>
      </c>
      <c r="DS60" s="90">
        <v>17</v>
      </c>
      <c r="DT60" s="90">
        <v>5</v>
      </c>
      <c r="DU60" s="90">
        <v>2235</v>
      </c>
      <c r="DV60" s="90">
        <v>330</v>
      </c>
      <c r="DW60" s="90">
        <v>8734</v>
      </c>
      <c r="DX60" s="90">
        <v>5961</v>
      </c>
      <c r="DY60" s="90">
        <v>0</v>
      </c>
      <c r="DZ60" s="90">
        <v>822</v>
      </c>
      <c r="EA60" s="85">
        <f t="shared" si="136"/>
        <v>0</v>
      </c>
      <c r="EB60" s="85">
        <f t="shared" si="137"/>
        <v>0</v>
      </c>
      <c r="EC60" s="85">
        <f t="shared" si="111"/>
        <v>0</v>
      </c>
      <c r="ED60" s="85">
        <f t="shared" si="112"/>
        <v>0</v>
      </c>
      <c r="EE60" s="90">
        <v>34164</v>
      </c>
      <c r="EF60" s="90">
        <v>16771</v>
      </c>
      <c r="EG60" s="90">
        <v>0</v>
      </c>
      <c r="EH60" s="90">
        <v>0</v>
      </c>
      <c r="EI60" s="90">
        <v>5380</v>
      </c>
      <c r="EJ60" s="90">
        <v>1454</v>
      </c>
      <c r="EK60" s="90">
        <f t="shared" si="172"/>
        <v>292</v>
      </c>
      <c r="EL60" s="86">
        <f t="shared" si="154"/>
        <v>650</v>
      </c>
      <c r="EM60" s="90">
        <v>0</v>
      </c>
      <c r="EN60" s="90">
        <v>0</v>
      </c>
      <c r="EO60" s="86">
        <f t="shared" si="114"/>
        <v>0</v>
      </c>
      <c r="EP60" s="86">
        <f t="shared" si="115"/>
        <v>0</v>
      </c>
      <c r="EQ60" s="90"/>
      <c r="ER60" s="90"/>
      <c r="ES60" s="90">
        <v>0</v>
      </c>
      <c r="ET60" s="90">
        <v>0</v>
      </c>
      <c r="EU60" s="90">
        <v>0</v>
      </c>
      <c r="EV60" s="90">
        <v>0</v>
      </c>
      <c r="EW60" s="90">
        <v>0</v>
      </c>
      <c r="EX60" s="90">
        <v>0</v>
      </c>
      <c r="EY60" s="90">
        <v>0</v>
      </c>
      <c r="EZ60" s="90">
        <v>0</v>
      </c>
      <c r="FA60" s="90">
        <v>0</v>
      </c>
      <c r="FB60" s="90">
        <v>0</v>
      </c>
      <c r="FC60" s="90">
        <v>0</v>
      </c>
      <c r="FD60" s="90">
        <v>0</v>
      </c>
      <c r="FE60" s="90">
        <v>185</v>
      </c>
      <c r="FF60" s="90">
        <v>600</v>
      </c>
      <c r="FG60" s="90">
        <v>107</v>
      </c>
      <c r="FH60" s="90">
        <v>50</v>
      </c>
      <c r="FI60" s="90">
        <f t="shared" si="166"/>
        <v>-1081</v>
      </c>
      <c r="FJ60" s="90">
        <f t="shared" si="166"/>
        <v>11487</v>
      </c>
      <c r="FK60" s="90">
        <f t="shared" si="167"/>
        <v>14085</v>
      </c>
      <c r="FL60" s="90">
        <f t="shared" si="167"/>
        <v>17235</v>
      </c>
      <c r="FM60" s="90">
        <v>6821</v>
      </c>
      <c r="FN60" s="90">
        <v>6826</v>
      </c>
      <c r="FO60" s="90">
        <v>0</v>
      </c>
      <c r="FP60" s="90">
        <v>0</v>
      </c>
      <c r="FQ60" s="90">
        <v>0</v>
      </c>
      <c r="FR60" s="90">
        <v>0</v>
      </c>
      <c r="FS60" s="90">
        <v>0</v>
      </c>
      <c r="FT60" s="90">
        <v>0</v>
      </c>
      <c r="FU60" s="90">
        <v>0</v>
      </c>
      <c r="FV60" s="90">
        <v>0</v>
      </c>
      <c r="FW60" s="90">
        <v>0</v>
      </c>
      <c r="FX60" s="90">
        <v>0</v>
      </c>
      <c r="FY60" s="90">
        <v>1725</v>
      </c>
      <c r="FZ60" s="90">
        <v>0</v>
      </c>
      <c r="GA60" s="90">
        <v>0</v>
      </c>
      <c r="GB60" s="90">
        <v>1538</v>
      </c>
      <c r="GC60" s="90">
        <v>0</v>
      </c>
      <c r="GD60" s="90">
        <v>0</v>
      </c>
      <c r="GE60" s="90">
        <v>5539</v>
      </c>
      <c r="GF60" s="90">
        <v>8871</v>
      </c>
      <c r="GG60" s="90">
        <v>0</v>
      </c>
      <c r="GH60" s="90">
        <v>0</v>
      </c>
      <c r="GI60" s="90">
        <v>0</v>
      </c>
      <c r="GJ60" s="90">
        <v>0</v>
      </c>
      <c r="GK60" s="90">
        <f t="shared" si="168"/>
        <v>-15166</v>
      </c>
      <c r="GL60" s="90">
        <f t="shared" si="168"/>
        <v>-5748</v>
      </c>
      <c r="GM60" s="90">
        <v>-15166</v>
      </c>
      <c r="GN60" s="90">
        <v>-5748</v>
      </c>
      <c r="GO60" s="90">
        <v>0</v>
      </c>
      <c r="GP60" s="90">
        <v>0</v>
      </c>
      <c r="GQ60" s="90">
        <v>0</v>
      </c>
      <c r="GR60" s="90">
        <v>0</v>
      </c>
      <c r="GS60" s="90">
        <v>0</v>
      </c>
      <c r="GT60" s="90">
        <v>0</v>
      </c>
      <c r="GU60" s="90">
        <v>0</v>
      </c>
      <c r="GV60" s="90">
        <v>0</v>
      </c>
      <c r="GW60" s="90">
        <v>0</v>
      </c>
      <c r="GX60" s="90">
        <v>0</v>
      </c>
      <c r="GY60" s="90">
        <v>0</v>
      </c>
      <c r="GZ60" s="90">
        <v>0</v>
      </c>
      <c r="HA60" s="90">
        <v>0</v>
      </c>
      <c r="HB60" s="90">
        <v>0</v>
      </c>
      <c r="HC60" s="78">
        <f t="shared" si="21"/>
        <v>0</v>
      </c>
      <c r="HD60" s="78">
        <f>D60-DF60</f>
        <v>0</v>
      </c>
      <c r="HE60" s="94"/>
    </row>
    <row r="61" spans="1:217" s="8" customFormat="1" ht="17.25" customHeight="1">
      <c r="A61" s="99">
        <v>43</v>
      </c>
      <c r="B61" s="92" t="s">
        <v>222</v>
      </c>
      <c r="C61" s="90">
        <f>E61+AW61</f>
        <v>45421</v>
      </c>
      <c r="D61" s="90">
        <f t="shared" si="138"/>
        <v>36613</v>
      </c>
      <c r="E61" s="90">
        <f>G61+M61+S61+AG61+AM61</f>
        <v>43511</v>
      </c>
      <c r="F61" s="90">
        <f>H61+N61+T61+AH61+AN61</f>
        <v>33523</v>
      </c>
      <c r="G61" s="90">
        <f>SUM(I61+K61)</f>
        <v>69</v>
      </c>
      <c r="H61" s="90">
        <f>SUM(J61+L61)</f>
        <v>1598</v>
      </c>
      <c r="I61" s="90">
        <v>69</v>
      </c>
      <c r="J61" s="90">
        <v>1598</v>
      </c>
      <c r="K61" s="90">
        <v>0</v>
      </c>
      <c r="L61" s="90">
        <v>0</v>
      </c>
      <c r="M61" s="90">
        <f>SUM(O61+Q61)</f>
        <v>0</v>
      </c>
      <c r="N61" s="90">
        <f>SUM(P61+R61)</f>
        <v>0</v>
      </c>
      <c r="O61" s="90">
        <v>0</v>
      </c>
      <c r="P61" s="90">
        <v>0</v>
      </c>
      <c r="Q61" s="90">
        <v>0</v>
      </c>
      <c r="R61" s="86">
        <f t="shared" si="106"/>
        <v>0</v>
      </c>
      <c r="S61" s="90">
        <f>SUM(U61+W61+Y61+AA61+AC61+AE61)</f>
        <v>26645</v>
      </c>
      <c r="T61" s="90">
        <f>SUM(V61+X61+Z61+AB61+AD61+AF61)</f>
        <v>19462</v>
      </c>
      <c r="U61" s="90">
        <v>25283</v>
      </c>
      <c r="V61" s="90">
        <v>19046</v>
      </c>
      <c r="W61" s="90">
        <v>1022</v>
      </c>
      <c r="X61" s="90">
        <v>0</v>
      </c>
      <c r="Y61" s="86">
        <f t="shared" si="107"/>
        <v>0</v>
      </c>
      <c r="Z61" s="90">
        <v>0</v>
      </c>
      <c r="AA61" s="90">
        <v>0</v>
      </c>
      <c r="AB61" s="90">
        <v>0</v>
      </c>
      <c r="AC61" s="90">
        <v>340</v>
      </c>
      <c r="AD61" s="90">
        <v>416</v>
      </c>
      <c r="AE61" s="90">
        <v>0</v>
      </c>
      <c r="AF61" s="90">
        <v>0</v>
      </c>
      <c r="AG61" s="90">
        <f>SUM(AI61+AK61)</f>
        <v>15954</v>
      </c>
      <c r="AH61" s="90">
        <f>SUM(AJ61+AL61)</f>
        <v>11545</v>
      </c>
      <c r="AI61" s="90">
        <v>15954</v>
      </c>
      <c r="AJ61" s="90">
        <v>11545</v>
      </c>
      <c r="AK61" s="90">
        <v>0</v>
      </c>
      <c r="AL61" s="90">
        <v>0</v>
      </c>
      <c r="AM61" s="90">
        <f>SUM(AO61+AQ61+AS61+AU61)</f>
        <v>843</v>
      </c>
      <c r="AN61" s="90">
        <f>SUM(AP61+AR61+AT61+AV61)</f>
        <v>918</v>
      </c>
      <c r="AO61" s="90">
        <v>0</v>
      </c>
      <c r="AP61" s="90">
        <v>0</v>
      </c>
      <c r="AQ61" s="90">
        <v>18</v>
      </c>
      <c r="AR61" s="90">
        <v>0</v>
      </c>
      <c r="AS61" s="90">
        <v>0</v>
      </c>
      <c r="AT61" s="90">
        <v>0</v>
      </c>
      <c r="AU61" s="90">
        <v>825</v>
      </c>
      <c r="AV61" s="90">
        <v>918</v>
      </c>
      <c r="AW61" s="90">
        <f t="shared" si="161"/>
        <v>1910</v>
      </c>
      <c r="AX61" s="90">
        <f t="shared" si="161"/>
        <v>3090</v>
      </c>
      <c r="AY61" s="90">
        <f>SUM(BA61,BC61,BE61,BG61,BI61)</f>
        <v>0</v>
      </c>
      <c r="AZ61" s="90">
        <f t="shared" si="143"/>
        <v>0</v>
      </c>
      <c r="BA61" s="90">
        <v>0</v>
      </c>
      <c r="BB61" s="90">
        <v>0</v>
      </c>
      <c r="BC61" s="90">
        <v>0</v>
      </c>
      <c r="BD61" s="90">
        <v>0</v>
      </c>
      <c r="BE61" s="90">
        <v>0</v>
      </c>
      <c r="BF61" s="90">
        <v>0</v>
      </c>
      <c r="BG61" s="90">
        <v>0</v>
      </c>
      <c r="BH61" s="90">
        <v>0</v>
      </c>
      <c r="BI61" s="90">
        <v>0</v>
      </c>
      <c r="BJ61" s="90">
        <v>0</v>
      </c>
      <c r="BK61" s="90">
        <f t="shared" si="162"/>
        <v>1874</v>
      </c>
      <c r="BL61" s="90">
        <f t="shared" si="162"/>
        <v>3060</v>
      </c>
      <c r="BM61" s="90">
        <f t="shared" si="145"/>
        <v>1874</v>
      </c>
      <c r="BN61" s="90">
        <f t="shared" si="145"/>
        <v>3060</v>
      </c>
      <c r="BO61" s="90">
        <v>6868</v>
      </c>
      <c r="BP61" s="90">
        <v>6906</v>
      </c>
      <c r="BQ61" s="90">
        <v>-4994</v>
      </c>
      <c r="BR61" s="90">
        <v>-3846</v>
      </c>
      <c r="BS61" s="90">
        <f t="shared" si="173"/>
        <v>0</v>
      </c>
      <c r="BT61" s="90">
        <f t="shared" si="173"/>
        <v>0</v>
      </c>
      <c r="BU61" s="90">
        <v>0</v>
      </c>
      <c r="BV61" s="90">
        <v>0</v>
      </c>
      <c r="BW61" s="90">
        <v>0</v>
      </c>
      <c r="BX61" s="90">
        <v>0</v>
      </c>
      <c r="BY61" s="90">
        <f t="shared" si="146"/>
        <v>0</v>
      </c>
      <c r="BZ61" s="90">
        <f>CB61+CD61</f>
        <v>0</v>
      </c>
      <c r="CA61" s="90">
        <v>0</v>
      </c>
      <c r="CB61" s="90">
        <v>0</v>
      </c>
      <c r="CC61" s="86">
        <v>0</v>
      </c>
      <c r="CD61" s="86">
        <v>0</v>
      </c>
      <c r="CE61" s="90">
        <v>0</v>
      </c>
      <c r="CF61" s="90">
        <v>0</v>
      </c>
      <c r="CG61" s="90">
        <f t="shared" si="163"/>
        <v>30</v>
      </c>
      <c r="CH61" s="90">
        <f t="shared" si="163"/>
        <v>30</v>
      </c>
      <c r="CI61" s="90">
        <v>30</v>
      </c>
      <c r="CJ61" s="90">
        <v>30</v>
      </c>
      <c r="CK61" s="90">
        <v>0</v>
      </c>
      <c r="CL61" s="90">
        <v>0</v>
      </c>
      <c r="CM61" s="90">
        <f t="shared" si="164"/>
        <v>0</v>
      </c>
      <c r="CN61" s="90">
        <f t="shared" si="164"/>
        <v>0</v>
      </c>
      <c r="CO61" s="90">
        <v>0</v>
      </c>
      <c r="CP61" s="90">
        <v>0</v>
      </c>
      <c r="CQ61" s="90">
        <v>0</v>
      </c>
      <c r="CR61" s="90">
        <v>0</v>
      </c>
      <c r="CS61" s="90">
        <v>0</v>
      </c>
      <c r="CT61" s="90">
        <v>0</v>
      </c>
      <c r="CU61" s="90">
        <v>0</v>
      </c>
      <c r="CV61" s="90">
        <v>0</v>
      </c>
      <c r="CW61" s="90">
        <f t="shared" si="165"/>
        <v>6</v>
      </c>
      <c r="CX61" s="90">
        <f t="shared" si="165"/>
        <v>0</v>
      </c>
      <c r="CY61" s="90">
        <v>6</v>
      </c>
      <c r="CZ61" s="90">
        <v>0</v>
      </c>
      <c r="DA61" s="90">
        <v>0</v>
      </c>
      <c r="DB61" s="90">
        <v>0</v>
      </c>
      <c r="DC61" s="90">
        <v>0</v>
      </c>
      <c r="DD61" s="90">
        <v>0</v>
      </c>
      <c r="DE61" s="90">
        <f t="shared" si="170"/>
        <v>45421</v>
      </c>
      <c r="DF61" s="90">
        <f t="shared" si="150"/>
        <v>36613</v>
      </c>
      <c r="DG61" s="90">
        <f t="shared" si="151"/>
        <v>33241</v>
      </c>
      <c r="DH61" s="90">
        <f>DJ61+EL61</f>
        <v>25014</v>
      </c>
      <c r="DI61" s="90">
        <f t="shared" si="171"/>
        <v>31913</v>
      </c>
      <c r="DJ61" s="90">
        <f>DL61+DR61+DT61+DV61+DX61+DZ61+EB61+ED61+EF61+EH61+EJ61</f>
        <v>23628</v>
      </c>
      <c r="DK61" s="90">
        <v>4360</v>
      </c>
      <c r="DL61" s="90">
        <v>0</v>
      </c>
      <c r="DM61" s="90">
        <v>0</v>
      </c>
      <c r="DN61" s="90">
        <v>0</v>
      </c>
      <c r="DO61" s="90">
        <v>0</v>
      </c>
      <c r="DP61" s="90">
        <v>0</v>
      </c>
      <c r="DQ61" s="90">
        <v>20225</v>
      </c>
      <c r="DR61" s="90">
        <v>18660</v>
      </c>
      <c r="DS61" s="90">
        <v>118</v>
      </c>
      <c r="DT61" s="90">
        <v>451</v>
      </c>
      <c r="DU61" s="90">
        <v>1509</v>
      </c>
      <c r="DV61" s="90">
        <v>685</v>
      </c>
      <c r="DW61" s="90">
        <v>4031</v>
      </c>
      <c r="DX61" s="90">
        <v>2660</v>
      </c>
      <c r="DY61" s="90">
        <v>0</v>
      </c>
      <c r="DZ61" s="90">
        <v>0</v>
      </c>
      <c r="EA61" s="85">
        <f t="shared" si="136"/>
        <v>0</v>
      </c>
      <c r="EB61" s="85">
        <f t="shared" si="137"/>
        <v>0</v>
      </c>
      <c r="EC61" s="85">
        <f t="shared" si="111"/>
        <v>0</v>
      </c>
      <c r="ED61" s="85">
        <f t="shared" si="112"/>
        <v>0</v>
      </c>
      <c r="EE61" s="90">
        <v>1077</v>
      </c>
      <c r="EF61" s="90">
        <v>2008</v>
      </c>
      <c r="EG61" s="90">
        <v>0</v>
      </c>
      <c r="EH61" s="90">
        <v>0</v>
      </c>
      <c r="EI61" s="90">
        <v>593</v>
      </c>
      <c r="EJ61" s="90">
        <v>-836</v>
      </c>
      <c r="EK61" s="90">
        <f t="shared" si="172"/>
        <v>1328</v>
      </c>
      <c r="EL61" s="86">
        <f>EN61+EP61+ER61+ET61+EZ61+FB61+FD61+FF61+FH61</f>
        <v>1386</v>
      </c>
      <c r="EM61" s="90">
        <v>0</v>
      </c>
      <c r="EN61" s="90">
        <v>0</v>
      </c>
      <c r="EO61" s="86">
        <f t="shared" si="114"/>
        <v>0</v>
      </c>
      <c r="EP61" s="86">
        <f t="shared" si="115"/>
        <v>0</v>
      </c>
      <c r="EQ61" s="90">
        <v>226</v>
      </c>
      <c r="ER61" s="90">
        <v>226</v>
      </c>
      <c r="ES61" s="90">
        <v>0</v>
      </c>
      <c r="ET61" s="90">
        <v>0</v>
      </c>
      <c r="EU61" s="90">
        <v>0</v>
      </c>
      <c r="EV61" s="90">
        <v>0</v>
      </c>
      <c r="EW61" s="90">
        <v>0</v>
      </c>
      <c r="EX61" s="90"/>
      <c r="EY61" s="90">
        <v>0</v>
      </c>
      <c r="EZ61" s="90">
        <v>0</v>
      </c>
      <c r="FA61" s="90">
        <v>0</v>
      </c>
      <c r="FB61" s="90">
        <v>0</v>
      </c>
      <c r="FC61" s="90">
        <v>524</v>
      </c>
      <c r="FD61" s="90">
        <v>773</v>
      </c>
      <c r="FE61" s="90">
        <v>0</v>
      </c>
      <c r="FF61" s="90">
        <v>0</v>
      </c>
      <c r="FG61" s="90">
        <v>578</v>
      </c>
      <c r="FH61" s="90">
        <v>387</v>
      </c>
      <c r="FI61" s="90">
        <f t="shared" si="166"/>
        <v>12180</v>
      </c>
      <c r="FJ61" s="90">
        <f t="shared" si="166"/>
        <v>11599</v>
      </c>
      <c r="FK61" s="90">
        <f t="shared" si="167"/>
        <v>12145</v>
      </c>
      <c r="FL61" s="90">
        <f t="shared" si="167"/>
        <v>11594</v>
      </c>
      <c r="FM61" s="90">
        <v>6210</v>
      </c>
      <c r="FN61" s="90">
        <v>6240</v>
      </c>
      <c r="FO61" s="90">
        <v>0</v>
      </c>
      <c r="FP61" s="90">
        <v>0</v>
      </c>
      <c r="FQ61" s="90">
        <v>0</v>
      </c>
      <c r="FR61" s="90">
        <v>0</v>
      </c>
      <c r="FS61" s="90">
        <v>0</v>
      </c>
      <c r="FT61" s="90">
        <v>0</v>
      </c>
      <c r="FU61" s="90">
        <v>0</v>
      </c>
      <c r="FV61" s="90">
        <v>0</v>
      </c>
      <c r="FW61" s="90">
        <v>0</v>
      </c>
      <c r="FX61" s="90">
        <v>0</v>
      </c>
      <c r="FY61" s="90">
        <v>0</v>
      </c>
      <c r="FZ61" s="90">
        <v>0</v>
      </c>
      <c r="GA61" s="90">
        <v>480</v>
      </c>
      <c r="GB61" s="90">
        <v>227</v>
      </c>
      <c r="GC61" s="90">
        <v>0</v>
      </c>
      <c r="GD61" s="90">
        <v>0</v>
      </c>
      <c r="GE61" s="90">
        <v>5455</v>
      </c>
      <c r="GF61" s="90">
        <v>5127</v>
      </c>
      <c r="GG61" s="90">
        <v>0</v>
      </c>
      <c r="GH61" s="90">
        <v>0</v>
      </c>
      <c r="GI61" s="90">
        <v>0</v>
      </c>
      <c r="GJ61" s="90">
        <v>0</v>
      </c>
      <c r="GK61" s="90">
        <f t="shared" si="168"/>
        <v>35</v>
      </c>
      <c r="GL61" s="90">
        <f t="shared" si="168"/>
        <v>5</v>
      </c>
      <c r="GM61" s="90">
        <v>5</v>
      </c>
      <c r="GN61" s="90">
        <v>5</v>
      </c>
      <c r="GO61" s="90">
        <v>30</v>
      </c>
      <c r="GP61" s="90">
        <v>0</v>
      </c>
      <c r="GQ61" s="90">
        <v>0</v>
      </c>
      <c r="GR61" s="90">
        <v>0</v>
      </c>
      <c r="GS61" s="90">
        <v>0</v>
      </c>
      <c r="GT61" s="90">
        <v>0</v>
      </c>
      <c r="GU61" s="90">
        <v>0</v>
      </c>
      <c r="GV61" s="90">
        <v>0</v>
      </c>
      <c r="GW61" s="90">
        <v>0</v>
      </c>
      <c r="GX61" s="90">
        <v>0</v>
      </c>
      <c r="GY61" s="90">
        <v>0</v>
      </c>
      <c r="GZ61" s="90">
        <v>0</v>
      </c>
      <c r="HA61" s="90">
        <v>0</v>
      </c>
      <c r="HB61" s="90">
        <v>0</v>
      </c>
      <c r="HC61" s="78">
        <f t="shared" si="21"/>
        <v>0</v>
      </c>
      <c r="HD61" s="94"/>
      <c r="HE61" s="94"/>
      <c r="HF61" s="20"/>
      <c r="HG61" s="20"/>
      <c r="HH61" s="22">
        <f>C61-DE61</f>
        <v>0</v>
      </c>
      <c r="HI61" s="22">
        <f>D61-DF61</f>
        <v>0</v>
      </c>
    </row>
    <row r="62" spans="1:213" s="10" customFormat="1" ht="17.25" customHeight="1">
      <c r="A62" s="99">
        <v>44</v>
      </c>
      <c r="B62" s="92" t="s">
        <v>223</v>
      </c>
      <c r="C62" s="90">
        <f>E62+AW62</f>
        <v>364075</v>
      </c>
      <c r="D62" s="90">
        <f t="shared" si="138"/>
        <v>344936</v>
      </c>
      <c r="E62" s="90">
        <f aca="true" t="shared" si="174" ref="E62:F68">G62+M62+S62+AG62+AM62</f>
        <v>223096</v>
      </c>
      <c r="F62" s="90">
        <f t="shared" si="174"/>
        <v>218499</v>
      </c>
      <c r="G62" s="90">
        <f aca="true" t="shared" si="175" ref="G62:H68">SUM(I62+K62)</f>
        <v>90972</v>
      </c>
      <c r="H62" s="90">
        <f t="shared" si="175"/>
        <v>93964</v>
      </c>
      <c r="I62" s="90">
        <v>23317</v>
      </c>
      <c r="J62" s="90">
        <v>19716</v>
      </c>
      <c r="K62" s="90">
        <v>67655</v>
      </c>
      <c r="L62" s="90">
        <v>74248</v>
      </c>
      <c r="M62" s="90">
        <f aca="true" t="shared" si="176" ref="M62:N70">SUM(O62+Q62)</f>
        <v>0</v>
      </c>
      <c r="N62" s="90">
        <f t="shared" si="176"/>
        <v>0</v>
      </c>
      <c r="O62" s="90">
        <v>0</v>
      </c>
      <c r="P62" s="90">
        <v>0</v>
      </c>
      <c r="Q62" s="90">
        <v>0</v>
      </c>
      <c r="R62" s="86">
        <f t="shared" si="106"/>
        <v>0</v>
      </c>
      <c r="S62" s="90">
        <f aca="true" t="shared" si="177" ref="S62:T68">SUM(U62+W62+Y62+AA62+AC62+AE62)</f>
        <v>85510</v>
      </c>
      <c r="T62" s="90">
        <f t="shared" si="177"/>
        <v>71645</v>
      </c>
      <c r="U62" s="90">
        <v>15253</v>
      </c>
      <c r="V62" s="90">
        <v>12841</v>
      </c>
      <c r="W62" s="90">
        <v>67999</v>
      </c>
      <c r="X62" s="90">
        <v>56597</v>
      </c>
      <c r="Y62" s="86">
        <f t="shared" si="107"/>
        <v>0</v>
      </c>
      <c r="Z62" s="90">
        <v>0</v>
      </c>
      <c r="AA62" s="90">
        <v>0</v>
      </c>
      <c r="AB62" s="90">
        <v>0</v>
      </c>
      <c r="AC62" s="90">
        <v>2258</v>
      </c>
      <c r="AD62" s="90">
        <v>2207</v>
      </c>
      <c r="AE62" s="90"/>
      <c r="AF62" s="90"/>
      <c r="AG62" s="90">
        <f aca="true" t="shared" si="178" ref="AG62:AH68">SUM(AI62+AK62)</f>
        <v>30877</v>
      </c>
      <c r="AH62" s="90">
        <f t="shared" si="178"/>
        <v>44453</v>
      </c>
      <c r="AI62" s="90">
        <v>30877</v>
      </c>
      <c r="AJ62" s="90">
        <v>44453</v>
      </c>
      <c r="AK62" s="90">
        <v>0</v>
      </c>
      <c r="AL62" s="90">
        <v>0</v>
      </c>
      <c r="AM62" s="90">
        <f aca="true" t="shared" si="179" ref="AM62:AN68">SUM(AO62+AQ62+AS62+AU62)</f>
        <v>15737</v>
      </c>
      <c r="AN62" s="90">
        <f t="shared" si="179"/>
        <v>8437</v>
      </c>
      <c r="AO62" s="90">
        <v>0</v>
      </c>
      <c r="AP62" s="90">
        <v>19</v>
      </c>
      <c r="AQ62" s="90">
        <v>0</v>
      </c>
      <c r="AR62" s="90">
        <v>0</v>
      </c>
      <c r="AS62" s="90">
        <v>2542</v>
      </c>
      <c r="AT62" s="90">
        <v>1141</v>
      </c>
      <c r="AU62" s="90">
        <v>13195</v>
      </c>
      <c r="AV62" s="90">
        <v>7277</v>
      </c>
      <c r="AW62" s="90">
        <f t="shared" si="161"/>
        <v>140979</v>
      </c>
      <c r="AX62" s="90">
        <f t="shared" si="161"/>
        <v>126437</v>
      </c>
      <c r="AY62" s="90">
        <f t="shared" si="143"/>
        <v>0</v>
      </c>
      <c r="AZ62" s="90">
        <f t="shared" si="143"/>
        <v>0</v>
      </c>
      <c r="BA62" s="90">
        <v>0</v>
      </c>
      <c r="BB62" s="90">
        <v>0</v>
      </c>
      <c r="BC62" s="90">
        <v>0</v>
      </c>
      <c r="BD62" s="90">
        <v>0</v>
      </c>
      <c r="BE62" s="90">
        <v>0</v>
      </c>
      <c r="BF62" s="90">
        <v>0</v>
      </c>
      <c r="BG62" s="90"/>
      <c r="BH62" s="90"/>
      <c r="BI62" s="90">
        <v>0</v>
      </c>
      <c r="BJ62" s="90">
        <v>0</v>
      </c>
      <c r="BK62" s="90">
        <f t="shared" si="162"/>
        <v>21270</v>
      </c>
      <c r="BL62" s="90">
        <f t="shared" si="162"/>
        <v>22735</v>
      </c>
      <c r="BM62" s="90">
        <f t="shared" si="145"/>
        <v>21163</v>
      </c>
      <c r="BN62" s="90">
        <f t="shared" si="145"/>
        <v>22628</v>
      </c>
      <c r="BO62" s="90">
        <v>44337</v>
      </c>
      <c r="BP62" s="90">
        <v>43302</v>
      </c>
      <c r="BQ62" s="90">
        <v>-23174</v>
      </c>
      <c r="BR62" s="90">
        <v>-20674</v>
      </c>
      <c r="BS62" s="90">
        <f t="shared" si="173"/>
        <v>0</v>
      </c>
      <c r="BT62" s="90">
        <f t="shared" si="173"/>
        <v>0</v>
      </c>
      <c r="BU62" s="90">
        <v>0</v>
      </c>
      <c r="BV62" s="90">
        <v>0</v>
      </c>
      <c r="BW62" s="90">
        <v>0</v>
      </c>
      <c r="BX62" s="90">
        <v>0</v>
      </c>
      <c r="BY62" s="90">
        <v>0</v>
      </c>
      <c r="BZ62" s="90">
        <v>0</v>
      </c>
      <c r="CA62" s="90">
        <v>0</v>
      </c>
      <c r="CB62" s="90">
        <v>0</v>
      </c>
      <c r="CC62" s="86">
        <v>0</v>
      </c>
      <c r="CD62" s="86">
        <v>0</v>
      </c>
      <c r="CE62" s="90">
        <v>107</v>
      </c>
      <c r="CF62" s="90">
        <v>107</v>
      </c>
      <c r="CG62" s="90">
        <f t="shared" si="163"/>
        <v>117344</v>
      </c>
      <c r="CH62" s="90">
        <f t="shared" si="163"/>
        <v>101339</v>
      </c>
      <c r="CI62" s="90">
        <v>128027</v>
      </c>
      <c r="CJ62" s="90">
        <v>107230</v>
      </c>
      <c r="CK62" s="90">
        <v>-10683</v>
      </c>
      <c r="CL62" s="90">
        <v>-5891</v>
      </c>
      <c r="CM62" s="90">
        <f t="shared" si="164"/>
        <v>2351</v>
      </c>
      <c r="CN62" s="90">
        <f t="shared" si="164"/>
        <v>2351</v>
      </c>
      <c r="CO62" s="90">
        <v>2351</v>
      </c>
      <c r="CP62" s="90">
        <v>2351</v>
      </c>
      <c r="CQ62" s="90">
        <v>0</v>
      </c>
      <c r="CR62" s="90">
        <v>0</v>
      </c>
      <c r="CS62" s="90">
        <v>0</v>
      </c>
      <c r="CT62" s="90">
        <v>0</v>
      </c>
      <c r="CU62" s="90">
        <v>0</v>
      </c>
      <c r="CV62" s="90">
        <v>0</v>
      </c>
      <c r="CW62" s="90">
        <f t="shared" si="165"/>
        <v>14</v>
      </c>
      <c r="CX62" s="90">
        <f t="shared" si="165"/>
        <v>12</v>
      </c>
      <c r="CY62" s="90">
        <v>14</v>
      </c>
      <c r="CZ62" s="90">
        <v>12</v>
      </c>
      <c r="DA62" s="90">
        <v>0</v>
      </c>
      <c r="DB62" s="90">
        <v>0</v>
      </c>
      <c r="DC62" s="90">
        <v>0</v>
      </c>
      <c r="DD62" s="90">
        <v>0</v>
      </c>
      <c r="DE62" s="90">
        <f t="shared" si="170"/>
        <v>364075</v>
      </c>
      <c r="DF62" s="90">
        <f t="shared" si="150"/>
        <v>344936</v>
      </c>
      <c r="DG62" s="90">
        <f t="shared" si="151"/>
        <v>282517</v>
      </c>
      <c r="DH62" s="90">
        <f t="shared" si="151"/>
        <v>269118</v>
      </c>
      <c r="DI62" s="90">
        <f t="shared" si="171"/>
        <v>173660</v>
      </c>
      <c r="DJ62" s="90">
        <f t="shared" si="152"/>
        <v>160695</v>
      </c>
      <c r="DK62" s="90"/>
      <c r="DL62" s="90"/>
      <c r="DM62" s="90">
        <v>0</v>
      </c>
      <c r="DN62" s="90">
        <v>0</v>
      </c>
      <c r="DO62" s="90">
        <v>0</v>
      </c>
      <c r="DP62" s="90">
        <v>0</v>
      </c>
      <c r="DQ62" s="90">
        <v>111747</v>
      </c>
      <c r="DR62" s="90">
        <v>36108</v>
      </c>
      <c r="DS62" s="90">
        <v>29781</v>
      </c>
      <c r="DT62" s="90">
        <v>97602</v>
      </c>
      <c r="DU62" s="90">
        <v>8269</v>
      </c>
      <c r="DV62" s="90">
        <v>1775</v>
      </c>
      <c r="DW62" s="90">
        <v>19998</v>
      </c>
      <c r="DX62" s="90">
        <v>16844</v>
      </c>
      <c r="DY62" s="90">
        <v>0</v>
      </c>
      <c r="DZ62" s="90">
        <v>0</v>
      </c>
      <c r="EA62" s="85">
        <f t="shared" si="136"/>
        <v>0</v>
      </c>
      <c r="EB62" s="85">
        <f t="shared" si="137"/>
        <v>0</v>
      </c>
      <c r="EC62" s="85">
        <f t="shared" si="111"/>
        <v>0</v>
      </c>
      <c r="ED62" s="85">
        <f t="shared" si="112"/>
        <v>0</v>
      </c>
      <c r="EE62" s="90">
        <v>2553</v>
      </c>
      <c r="EF62" s="90">
        <v>2448</v>
      </c>
      <c r="EG62" s="90">
        <v>0</v>
      </c>
      <c r="EH62" s="90">
        <v>0</v>
      </c>
      <c r="EI62" s="90">
        <v>1312</v>
      </c>
      <c r="EJ62" s="90">
        <v>5918</v>
      </c>
      <c r="EK62" s="90">
        <f t="shared" si="172"/>
        <v>108857</v>
      </c>
      <c r="EL62" s="86">
        <f t="shared" si="154"/>
        <v>108423</v>
      </c>
      <c r="EM62" s="90">
        <v>105072</v>
      </c>
      <c r="EN62" s="90">
        <v>105072</v>
      </c>
      <c r="EO62" s="86">
        <f t="shared" si="114"/>
        <v>0</v>
      </c>
      <c r="EP62" s="86">
        <f t="shared" si="115"/>
        <v>0</v>
      </c>
      <c r="EQ62" s="90"/>
      <c r="ER62" s="90"/>
      <c r="ES62" s="90">
        <v>0</v>
      </c>
      <c r="ET62" s="90">
        <v>0</v>
      </c>
      <c r="EU62" s="90">
        <v>0</v>
      </c>
      <c r="EV62" s="90">
        <v>0</v>
      </c>
      <c r="EW62" s="90">
        <v>0</v>
      </c>
      <c r="EX62" s="90"/>
      <c r="EY62" s="90"/>
      <c r="EZ62" s="90">
        <v>553</v>
      </c>
      <c r="FA62" s="90"/>
      <c r="FB62" s="90"/>
      <c r="FC62" s="90"/>
      <c r="FD62" s="90">
        <v>0</v>
      </c>
      <c r="FE62" s="90">
        <v>3327</v>
      </c>
      <c r="FF62" s="90">
        <v>2798</v>
      </c>
      <c r="FG62" s="90">
        <v>458</v>
      </c>
      <c r="FH62" s="90"/>
      <c r="FI62" s="90">
        <f t="shared" si="166"/>
        <v>81558</v>
      </c>
      <c r="FJ62" s="90">
        <f t="shared" si="166"/>
        <v>75818</v>
      </c>
      <c r="FK62" s="90">
        <f t="shared" si="167"/>
        <v>69616</v>
      </c>
      <c r="FL62" s="90">
        <f t="shared" si="167"/>
        <v>66114</v>
      </c>
      <c r="FM62" s="90">
        <v>52203</v>
      </c>
      <c r="FN62" s="90">
        <v>52203</v>
      </c>
      <c r="FO62" s="90">
        <v>16184</v>
      </c>
      <c r="FP62" s="90">
        <v>16184</v>
      </c>
      <c r="FQ62" s="90">
        <v>1722</v>
      </c>
      <c r="FR62" s="90">
        <v>1722</v>
      </c>
      <c r="FS62" s="90">
        <v>-493</v>
      </c>
      <c r="FT62" s="90">
        <v>-3995</v>
      </c>
      <c r="FU62" s="90">
        <v>0</v>
      </c>
      <c r="FV62" s="90">
        <v>0</v>
      </c>
      <c r="FW62" s="90">
        <v>0</v>
      </c>
      <c r="FX62" s="90">
        <v>0</v>
      </c>
      <c r="FY62" s="90">
        <v>0</v>
      </c>
      <c r="FZ62" s="90">
        <v>0</v>
      </c>
      <c r="GA62" s="90">
        <v>0</v>
      </c>
      <c r="GB62" s="90">
        <v>0</v>
      </c>
      <c r="GC62" s="90">
        <v>0</v>
      </c>
      <c r="GD62" s="90">
        <v>0</v>
      </c>
      <c r="GE62" s="90">
        <v>0</v>
      </c>
      <c r="GF62" s="90">
        <v>0</v>
      </c>
      <c r="GG62" s="90">
        <v>0</v>
      </c>
      <c r="GH62" s="90">
        <v>0</v>
      </c>
      <c r="GI62" s="90">
        <v>0</v>
      </c>
      <c r="GJ62" s="90">
        <v>0</v>
      </c>
      <c r="GK62" s="90">
        <f t="shared" si="168"/>
        <v>11942</v>
      </c>
      <c r="GL62" s="90">
        <f t="shared" si="168"/>
        <v>9704</v>
      </c>
      <c r="GM62" s="90">
        <v>6736</v>
      </c>
      <c r="GN62" s="90">
        <v>6837</v>
      </c>
      <c r="GO62" s="90">
        <v>5206</v>
      </c>
      <c r="GP62" s="90">
        <v>2867</v>
      </c>
      <c r="GQ62" s="90">
        <v>0</v>
      </c>
      <c r="GR62" s="90">
        <v>0</v>
      </c>
      <c r="GS62" s="90">
        <v>0</v>
      </c>
      <c r="GT62" s="90">
        <v>0</v>
      </c>
      <c r="GU62" s="90">
        <v>0</v>
      </c>
      <c r="GV62" s="90">
        <v>0</v>
      </c>
      <c r="GW62" s="90">
        <v>0</v>
      </c>
      <c r="GX62" s="90">
        <v>0</v>
      </c>
      <c r="GY62" s="90">
        <v>0</v>
      </c>
      <c r="GZ62" s="90">
        <v>0</v>
      </c>
      <c r="HA62" s="90">
        <v>0</v>
      </c>
      <c r="HB62" s="90">
        <v>0</v>
      </c>
      <c r="HC62" s="78">
        <f t="shared" si="21"/>
        <v>0</v>
      </c>
      <c r="HD62" s="78">
        <f>D62-DF62</f>
        <v>0</v>
      </c>
      <c r="HE62" s="94"/>
    </row>
    <row r="63" spans="1:213" s="8" customFormat="1" ht="17.25" customHeight="1">
      <c r="A63" s="99">
        <v>45</v>
      </c>
      <c r="B63" s="92" t="s">
        <v>224</v>
      </c>
      <c r="C63" s="90">
        <f aca="true" t="shared" si="180" ref="C63:D68">E63+AW63</f>
        <v>626063</v>
      </c>
      <c r="D63" s="90">
        <f t="shared" si="138"/>
        <v>656050</v>
      </c>
      <c r="E63" s="90">
        <f>G63+M63+S63+AG63+AM63</f>
        <v>79489</v>
      </c>
      <c r="F63" s="90">
        <f t="shared" si="174"/>
        <v>82646</v>
      </c>
      <c r="G63" s="90">
        <f>SUM(I63+K63)</f>
        <v>69347</v>
      </c>
      <c r="H63" s="90">
        <f t="shared" si="175"/>
        <v>74767</v>
      </c>
      <c r="I63" s="90">
        <v>21349</v>
      </c>
      <c r="J63" s="90">
        <v>24592</v>
      </c>
      <c r="K63" s="90">
        <v>47998</v>
      </c>
      <c r="L63" s="90">
        <v>50175</v>
      </c>
      <c r="M63" s="90">
        <f t="shared" si="176"/>
        <v>0</v>
      </c>
      <c r="N63" s="90">
        <f t="shared" si="176"/>
        <v>0</v>
      </c>
      <c r="O63" s="90">
        <v>0</v>
      </c>
      <c r="P63" s="90">
        <v>0</v>
      </c>
      <c r="Q63" s="90">
        <v>0</v>
      </c>
      <c r="R63" s="86">
        <f t="shared" si="106"/>
        <v>0</v>
      </c>
      <c r="S63" s="90">
        <f t="shared" si="177"/>
        <v>8123</v>
      </c>
      <c r="T63" s="90">
        <f t="shared" si="177"/>
        <v>6465</v>
      </c>
      <c r="U63" s="90">
        <v>8047</v>
      </c>
      <c r="V63" s="90">
        <v>5923</v>
      </c>
      <c r="W63" s="90">
        <v>9</v>
      </c>
      <c r="X63" s="90">
        <v>547</v>
      </c>
      <c r="Y63" s="86">
        <f t="shared" si="107"/>
        <v>0</v>
      </c>
      <c r="Z63" s="90">
        <v>0</v>
      </c>
      <c r="AA63" s="90">
        <v>0</v>
      </c>
      <c r="AB63" s="90">
        <v>0</v>
      </c>
      <c r="AC63" s="90">
        <v>724</v>
      </c>
      <c r="AD63" s="90">
        <v>681</v>
      </c>
      <c r="AE63" s="90">
        <v>-657</v>
      </c>
      <c r="AF63" s="90">
        <v>-686</v>
      </c>
      <c r="AG63" s="90">
        <f t="shared" si="178"/>
        <v>380</v>
      </c>
      <c r="AH63" s="90">
        <f t="shared" si="178"/>
        <v>907</v>
      </c>
      <c r="AI63" s="90">
        <v>380</v>
      </c>
      <c r="AJ63" s="90">
        <v>907</v>
      </c>
      <c r="AK63" s="90">
        <v>0</v>
      </c>
      <c r="AL63" s="90">
        <v>0</v>
      </c>
      <c r="AM63" s="90">
        <f t="shared" si="179"/>
        <v>1639</v>
      </c>
      <c r="AN63" s="90">
        <f t="shared" si="179"/>
        <v>507</v>
      </c>
      <c r="AO63" s="90">
        <v>0</v>
      </c>
      <c r="AP63" s="90">
        <v>0</v>
      </c>
      <c r="AQ63" s="90">
        <v>0</v>
      </c>
      <c r="AR63" s="90">
        <v>0</v>
      </c>
      <c r="AS63" s="90">
        <v>0</v>
      </c>
      <c r="AT63" s="90">
        <v>0</v>
      </c>
      <c r="AU63" s="90">
        <v>1639</v>
      </c>
      <c r="AV63" s="90">
        <v>507</v>
      </c>
      <c r="AW63" s="90">
        <f t="shared" si="161"/>
        <v>546574</v>
      </c>
      <c r="AX63" s="90">
        <f t="shared" si="161"/>
        <v>573404</v>
      </c>
      <c r="AY63" s="90">
        <f t="shared" si="143"/>
        <v>0</v>
      </c>
      <c r="AZ63" s="90">
        <f t="shared" si="143"/>
        <v>0</v>
      </c>
      <c r="BA63" s="90">
        <v>0</v>
      </c>
      <c r="BB63" s="90">
        <v>0</v>
      </c>
      <c r="BC63" s="90">
        <v>0</v>
      </c>
      <c r="BD63" s="90">
        <v>0</v>
      </c>
      <c r="BE63" s="90">
        <v>0</v>
      </c>
      <c r="BF63" s="90">
        <v>0</v>
      </c>
      <c r="BG63" s="90">
        <v>0</v>
      </c>
      <c r="BH63" s="90">
        <v>0</v>
      </c>
      <c r="BI63" s="90">
        <v>0</v>
      </c>
      <c r="BJ63" s="90">
        <v>0</v>
      </c>
      <c r="BK63" s="90">
        <f t="shared" si="162"/>
        <v>3109</v>
      </c>
      <c r="BL63" s="90">
        <f t="shared" si="162"/>
        <v>3670</v>
      </c>
      <c r="BM63" s="90">
        <f t="shared" si="145"/>
        <v>3109</v>
      </c>
      <c r="BN63" s="90">
        <f>BP63+BR63</f>
        <v>3670</v>
      </c>
      <c r="BO63" s="90">
        <v>9136</v>
      </c>
      <c r="BP63" s="90">
        <v>9136</v>
      </c>
      <c r="BQ63" s="90">
        <v>-6027</v>
      </c>
      <c r="BR63" s="90">
        <v>-5466</v>
      </c>
      <c r="BS63" s="90">
        <f t="shared" si="173"/>
        <v>0</v>
      </c>
      <c r="BT63" s="90">
        <f t="shared" si="173"/>
        <v>0</v>
      </c>
      <c r="BU63" s="90">
        <v>0</v>
      </c>
      <c r="BV63" s="90">
        <v>0</v>
      </c>
      <c r="BW63" s="90">
        <v>0</v>
      </c>
      <c r="BX63" s="90">
        <v>0</v>
      </c>
      <c r="BY63" s="90">
        <f t="shared" si="146"/>
        <v>0</v>
      </c>
      <c r="BZ63" s="90">
        <f>CB63+CD63</f>
        <v>0</v>
      </c>
      <c r="CA63" s="90">
        <v>55</v>
      </c>
      <c r="CB63" s="90">
        <v>55</v>
      </c>
      <c r="CC63" s="86">
        <v>-55</v>
      </c>
      <c r="CD63" s="86">
        <v>-55</v>
      </c>
      <c r="CE63" s="90">
        <v>0</v>
      </c>
      <c r="CF63" s="90">
        <v>0</v>
      </c>
      <c r="CG63" s="90">
        <f t="shared" si="163"/>
        <v>542404</v>
      </c>
      <c r="CH63" s="90">
        <f t="shared" si="163"/>
        <v>569641</v>
      </c>
      <c r="CI63" s="90">
        <v>551125</v>
      </c>
      <c r="CJ63" s="90">
        <v>580560</v>
      </c>
      <c r="CK63" s="90">
        <v>-8721</v>
      </c>
      <c r="CL63" s="90">
        <v>-10919</v>
      </c>
      <c r="CM63" s="90">
        <f t="shared" si="164"/>
        <v>0</v>
      </c>
      <c r="CN63" s="90">
        <f t="shared" si="164"/>
        <v>0</v>
      </c>
      <c r="CO63" s="90">
        <v>0</v>
      </c>
      <c r="CP63" s="90">
        <v>0</v>
      </c>
      <c r="CQ63" s="90">
        <v>0</v>
      </c>
      <c r="CR63" s="90">
        <v>0</v>
      </c>
      <c r="CS63" s="90">
        <v>0</v>
      </c>
      <c r="CT63" s="90">
        <v>0</v>
      </c>
      <c r="CU63" s="90">
        <v>0</v>
      </c>
      <c r="CV63" s="90">
        <v>0</v>
      </c>
      <c r="CW63" s="90">
        <f t="shared" si="165"/>
        <v>1061</v>
      </c>
      <c r="CX63" s="90">
        <f t="shared" si="165"/>
        <v>93</v>
      </c>
      <c r="CY63" s="90">
        <v>1061</v>
      </c>
      <c r="CZ63" s="90">
        <v>93</v>
      </c>
      <c r="DA63" s="90">
        <v>0</v>
      </c>
      <c r="DB63" s="90">
        <v>0</v>
      </c>
      <c r="DC63" s="90">
        <v>0</v>
      </c>
      <c r="DD63" s="90">
        <v>0</v>
      </c>
      <c r="DE63" s="90">
        <f t="shared" si="170"/>
        <v>626063</v>
      </c>
      <c r="DF63" s="90">
        <f t="shared" si="150"/>
        <v>656050</v>
      </c>
      <c r="DG63" s="90">
        <f t="shared" si="151"/>
        <v>15930</v>
      </c>
      <c r="DH63" s="90">
        <f t="shared" si="151"/>
        <v>27813</v>
      </c>
      <c r="DI63" s="90">
        <f t="shared" si="171"/>
        <v>12217</v>
      </c>
      <c r="DJ63" s="90">
        <f t="shared" si="152"/>
        <v>26873</v>
      </c>
      <c r="DK63" s="90">
        <v>0</v>
      </c>
      <c r="DL63" s="90">
        <v>0</v>
      </c>
      <c r="DM63" s="90">
        <v>0</v>
      </c>
      <c r="DN63" s="90">
        <v>0</v>
      </c>
      <c r="DO63" s="90">
        <v>0</v>
      </c>
      <c r="DP63" s="90">
        <v>0</v>
      </c>
      <c r="DQ63" s="90">
        <v>3400</v>
      </c>
      <c r="DR63" s="90">
        <v>3327</v>
      </c>
      <c r="DS63" s="90">
        <v>0</v>
      </c>
      <c r="DT63" s="90">
        <v>0</v>
      </c>
      <c r="DU63" s="90">
        <v>1672</v>
      </c>
      <c r="DV63" s="90">
        <v>6102</v>
      </c>
      <c r="DW63" s="90">
        <v>1972</v>
      </c>
      <c r="DX63" s="90">
        <v>7766</v>
      </c>
      <c r="DY63" s="90">
        <v>43</v>
      </c>
      <c r="DZ63" s="90">
        <v>33</v>
      </c>
      <c r="EA63" s="85">
        <f t="shared" si="136"/>
        <v>0</v>
      </c>
      <c r="EB63" s="85">
        <f t="shared" si="137"/>
        <v>0</v>
      </c>
      <c r="EC63" s="85">
        <f t="shared" si="111"/>
        <v>0</v>
      </c>
      <c r="ED63" s="85">
        <f t="shared" si="112"/>
        <v>0</v>
      </c>
      <c r="EE63" s="90">
        <v>3898</v>
      </c>
      <c r="EF63" s="90">
        <v>4150</v>
      </c>
      <c r="EG63" s="90">
        <v>0</v>
      </c>
      <c r="EH63" s="90">
        <v>0</v>
      </c>
      <c r="EI63" s="90">
        <v>1232</v>
      </c>
      <c r="EJ63" s="90">
        <v>5495</v>
      </c>
      <c r="EK63" s="90">
        <f t="shared" si="172"/>
        <v>3713</v>
      </c>
      <c r="EL63" s="86">
        <f t="shared" si="154"/>
        <v>940</v>
      </c>
      <c r="EM63" s="90">
        <v>0</v>
      </c>
      <c r="EN63" s="90">
        <v>0</v>
      </c>
      <c r="EO63" s="86">
        <f t="shared" si="114"/>
        <v>0</v>
      </c>
      <c r="EP63" s="86">
        <f t="shared" si="115"/>
        <v>0</v>
      </c>
      <c r="EQ63" s="90">
        <v>1098</v>
      </c>
      <c r="ER63" s="90">
        <v>940</v>
      </c>
      <c r="ES63" s="90">
        <v>0</v>
      </c>
      <c r="ET63" s="90">
        <v>0</v>
      </c>
      <c r="EU63" s="90">
        <v>0</v>
      </c>
      <c r="EV63" s="90">
        <v>0</v>
      </c>
      <c r="EW63" s="90">
        <v>0</v>
      </c>
      <c r="EX63" s="90">
        <v>0</v>
      </c>
      <c r="EY63" s="90">
        <v>0</v>
      </c>
      <c r="EZ63" s="90">
        <v>0</v>
      </c>
      <c r="FA63" s="90">
        <v>0</v>
      </c>
      <c r="FB63" s="90">
        <v>0</v>
      </c>
      <c r="FC63" s="90">
        <v>0</v>
      </c>
      <c r="FD63" s="90">
        <v>0</v>
      </c>
      <c r="FE63" s="90">
        <v>2615</v>
      </c>
      <c r="FF63" s="90">
        <v>0</v>
      </c>
      <c r="FG63" s="90">
        <v>0</v>
      </c>
      <c r="FH63" s="90">
        <v>0</v>
      </c>
      <c r="FI63" s="90">
        <f t="shared" si="166"/>
        <v>610133</v>
      </c>
      <c r="FJ63" s="90">
        <f>FL63+GL63</f>
        <v>628237</v>
      </c>
      <c r="FK63" s="90">
        <f t="shared" si="167"/>
        <v>43570</v>
      </c>
      <c r="FL63" s="90">
        <f t="shared" si="167"/>
        <v>40871</v>
      </c>
      <c r="FM63" s="90">
        <v>34035</v>
      </c>
      <c r="FN63" s="90">
        <v>34035</v>
      </c>
      <c r="FO63" s="90">
        <v>0</v>
      </c>
      <c r="FP63" s="90">
        <v>0</v>
      </c>
      <c r="FQ63" s="90">
        <v>0</v>
      </c>
      <c r="FR63" s="90">
        <v>0</v>
      </c>
      <c r="FS63" s="90">
        <v>0</v>
      </c>
      <c r="FT63" s="90">
        <v>0</v>
      </c>
      <c r="FU63" s="90">
        <v>0</v>
      </c>
      <c r="FV63" s="90">
        <v>0</v>
      </c>
      <c r="FW63" s="90">
        <v>0</v>
      </c>
      <c r="FX63" s="90">
        <v>0</v>
      </c>
      <c r="FY63" s="90">
        <v>831</v>
      </c>
      <c r="FZ63" s="90">
        <v>831</v>
      </c>
      <c r="GA63" s="90">
        <v>5921</v>
      </c>
      <c r="GB63" s="90">
        <v>5921</v>
      </c>
      <c r="GC63" s="90">
        <v>0</v>
      </c>
      <c r="GD63" s="90">
        <v>0</v>
      </c>
      <c r="GE63" s="90">
        <v>2699</v>
      </c>
      <c r="GF63" s="90">
        <v>0</v>
      </c>
      <c r="GG63" s="90">
        <v>84</v>
      </c>
      <c r="GH63" s="90">
        <v>84</v>
      </c>
      <c r="GI63" s="90">
        <v>0</v>
      </c>
      <c r="GJ63" s="90">
        <v>0</v>
      </c>
      <c r="GK63" s="90">
        <v>566563</v>
      </c>
      <c r="GL63" s="90">
        <v>587366</v>
      </c>
      <c r="GM63" s="90">
        <v>23798</v>
      </c>
      <c r="GN63" s="90">
        <v>17211</v>
      </c>
      <c r="GO63" s="90">
        <v>542765</v>
      </c>
      <c r="GP63" s="90">
        <v>570155</v>
      </c>
      <c r="GQ63" s="90">
        <v>0</v>
      </c>
      <c r="GR63" s="90">
        <v>0</v>
      </c>
      <c r="GS63" s="90">
        <v>0</v>
      </c>
      <c r="GT63" s="90">
        <v>0</v>
      </c>
      <c r="GU63" s="90">
        <v>0</v>
      </c>
      <c r="GV63" s="90">
        <v>0</v>
      </c>
      <c r="GW63" s="90">
        <v>0</v>
      </c>
      <c r="GX63" s="90">
        <v>0</v>
      </c>
      <c r="GY63" s="90">
        <v>0</v>
      </c>
      <c r="GZ63" s="90">
        <v>0</v>
      </c>
      <c r="HA63" s="90">
        <v>0</v>
      </c>
      <c r="HB63" s="90">
        <v>0</v>
      </c>
      <c r="HC63" s="78">
        <f t="shared" si="21"/>
        <v>0</v>
      </c>
      <c r="HD63" s="78">
        <f>D63-DF63</f>
        <v>0</v>
      </c>
      <c r="HE63" s="94"/>
    </row>
    <row r="64" spans="1:213" s="10" customFormat="1" ht="17.25" customHeight="1">
      <c r="A64" s="99">
        <v>46</v>
      </c>
      <c r="B64" s="92" t="s">
        <v>225</v>
      </c>
      <c r="C64" s="90">
        <f t="shared" si="180"/>
        <v>144129</v>
      </c>
      <c r="D64" s="90">
        <f t="shared" si="180"/>
        <v>135110</v>
      </c>
      <c r="E64" s="90">
        <f>G64+M64+S64+AG64+AM64</f>
        <v>131471</v>
      </c>
      <c r="F64" s="90">
        <f t="shared" si="174"/>
        <v>125704</v>
      </c>
      <c r="G64" s="90">
        <f>SUM(I64+K64)</f>
        <v>7490</v>
      </c>
      <c r="H64" s="90">
        <f t="shared" si="175"/>
        <v>752</v>
      </c>
      <c r="I64" s="90">
        <v>7490</v>
      </c>
      <c r="J64" s="90">
        <v>752</v>
      </c>
      <c r="K64" s="90">
        <v>0</v>
      </c>
      <c r="L64" s="90">
        <v>0</v>
      </c>
      <c r="M64" s="90">
        <f t="shared" si="176"/>
        <v>0</v>
      </c>
      <c r="N64" s="90">
        <f t="shared" si="176"/>
        <v>0</v>
      </c>
      <c r="O64" s="90">
        <v>0</v>
      </c>
      <c r="P64" s="90">
        <v>0</v>
      </c>
      <c r="Q64" s="90">
        <v>0</v>
      </c>
      <c r="R64" s="86">
        <f t="shared" si="106"/>
        <v>0</v>
      </c>
      <c r="S64" s="90">
        <f t="shared" si="177"/>
        <v>111674</v>
      </c>
      <c r="T64" s="90">
        <f t="shared" si="177"/>
        <v>122288</v>
      </c>
      <c r="U64" s="90">
        <v>21128</v>
      </c>
      <c r="V64" s="90">
        <v>10213</v>
      </c>
      <c r="W64" s="90">
        <v>885</v>
      </c>
      <c r="X64" s="90">
        <v>4004</v>
      </c>
      <c r="Y64" s="86">
        <f t="shared" si="107"/>
        <v>0</v>
      </c>
      <c r="Z64" s="90">
        <v>0</v>
      </c>
      <c r="AA64" s="90">
        <v>0</v>
      </c>
      <c r="AB64" s="90">
        <v>0</v>
      </c>
      <c r="AC64" s="90">
        <v>89661</v>
      </c>
      <c r="AD64" s="90">
        <v>108071</v>
      </c>
      <c r="AE64" s="90">
        <v>0</v>
      </c>
      <c r="AF64" s="90">
        <v>0</v>
      </c>
      <c r="AG64" s="90">
        <f t="shared" si="178"/>
        <v>12051</v>
      </c>
      <c r="AH64" s="90">
        <f t="shared" si="178"/>
        <v>2580</v>
      </c>
      <c r="AI64" s="90">
        <v>12051</v>
      </c>
      <c r="AJ64" s="90">
        <v>2580</v>
      </c>
      <c r="AK64" s="90">
        <v>0</v>
      </c>
      <c r="AL64" s="90">
        <v>0</v>
      </c>
      <c r="AM64" s="90">
        <f t="shared" si="179"/>
        <v>256</v>
      </c>
      <c r="AN64" s="90">
        <f t="shared" si="179"/>
        <v>84</v>
      </c>
      <c r="AO64" s="90">
        <v>0</v>
      </c>
      <c r="AP64" s="90">
        <v>0</v>
      </c>
      <c r="AQ64" s="90">
        <v>0</v>
      </c>
      <c r="AR64" s="90">
        <v>0</v>
      </c>
      <c r="AS64" s="90">
        <v>10</v>
      </c>
      <c r="AT64" s="90">
        <v>0</v>
      </c>
      <c r="AU64" s="90">
        <v>246</v>
      </c>
      <c r="AV64" s="90">
        <v>84</v>
      </c>
      <c r="AW64" s="90">
        <f t="shared" si="161"/>
        <v>12658</v>
      </c>
      <c r="AX64" s="90">
        <f t="shared" si="161"/>
        <v>9406</v>
      </c>
      <c r="AY64" s="90">
        <f aca="true" t="shared" si="181" ref="AY64:AZ68">SUM(BA64,BC64,BE64,BG64,BI64)</f>
        <v>0</v>
      </c>
      <c r="AZ64" s="90">
        <f t="shared" si="181"/>
        <v>0</v>
      </c>
      <c r="BA64" s="90">
        <v>0</v>
      </c>
      <c r="BB64" s="90">
        <v>0</v>
      </c>
      <c r="BC64" s="90">
        <v>0</v>
      </c>
      <c r="BD64" s="90">
        <v>0</v>
      </c>
      <c r="BE64" s="90">
        <v>0</v>
      </c>
      <c r="BF64" s="90">
        <v>0</v>
      </c>
      <c r="BG64" s="90"/>
      <c r="BH64" s="90"/>
      <c r="BI64" s="90">
        <v>0</v>
      </c>
      <c r="BJ64" s="90">
        <v>0</v>
      </c>
      <c r="BK64" s="90">
        <f t="shared" si="162"/>
        <v>11380</v>
      </c>
      <c r="BL64" s="90">
        <f t="shared" si="162"/>
        <v>8886</v>
      </c>
      <c r="BM64" s="90">
        <f aca="true" t="shared" si="182" ref="BM64:BN68">BO64+BQ64</f>
        <v>11380</v>
      </c>
      <c r="BN64" s="90">
        <f t="shared" si="182"/>
        <v>8886</v>
      </c>
      <c r="BO64" s="90">
        <v>23983</v>
      </c>
      <c r="BP64" s="90">
        <v>19670</v>
      </c>
      <c r="BQ64" s="90">
        <v>-12603</v>
      </c>
      <c r="BR64" s="90">
        <v>-10784</v>
      </c>
      <c r="BS64" s="90">
        <f t="shared" si="173"/>
        <v>0</v>
      </c>
      <c r="BT64" s="90">
        <f t="shared" si="173"/>
        <v>0</v>
      </c>
      <c r="BU64" s="90">
        <v>0</v>
      </c>
      <c r="BV64" s="90">
        <v>0</v>
      </c>
      <c r="BW64" s="90">
        <v>0</v>
      </c>
      <c r="BX64" s="90">
        <v>0</v>
      </c>
      <c r="BY64" s="90">
        <f aca="true" t="shared" si="183" ref="BY64:BZ70">CA64+CC64</f>
        <v>0</v>
      </c>
      <c r="BZ64" s="90">
        <f>CB64+CD64</f>
        <v>0</v>
      </c>
      <c r="CA64" s="90">
        <v>0</v>
      </c>
      <c r="CB64" s="90">
        <v>0</v>
      </c>
      <c r="CC64" s="86">
        <v>0</v>
      </c>
      <c r="CD64" s="86">
        <v>0</v>
      </c>
      <c r="CE64" s="90">
        <v>0</v>
      </c>
      <c r="CF64" s="90">
        <v>0</v>
      </c>
      <c r="CG64" s="90">
        <f t="shared" si="163"/>
        <v>12</v>
      </c>
      <c r="CH64" s="90">
        <f t="shared" si="163"/>
        <v>13</v>
      </c>
      <c r="CI64" s="90">
        <v>28</v>
      </c>
      <c r="CJ64" s="90">
        <v>29</v>
      </c>
      <c r="CK64" s="90">
        <v>-16</v>
      </c>
      <c r="CL64" s="90">
        <v>-16</v>
      </c>
      <c r="CM64" s="90">
        <f t="shared" si="164"/>
        <v>0</v>
      </c>
      <c r="CN64" s="90">
        <f t="shared" si="164"/>
        <v>0</v>
      </c>
      <c r="CO64" s="90">
        <v>0</v>
      </c>
      <c r="CP64" s="90">
        <v>0</v>
      </c>
      <c r="CQ64" s="90">
        <v>0</v>
      </c>
      <c r="CR64" s="90">
        <v>0</v>
      </c>
      <c r="CS64" s="90">
        <v>0</v>
      </c>
      <c r="CT64" s="90">
        <v>0</v>
      </c>
      <c r="CU64" s="90">
        <v>0</v>
      </c>
      <c r="CV64" s="90">
        <v>0</v>
      </c>
      <c r="CW64" s="90">
        <f t="shared" si="165"/>
        <v>1266</v>
      </c>
      <c r="CX64" s="90">
        <f t="shared" si="165"/>
        <v>507</v>
      </c>
      <c r="CY64" s="90">
        <v>1205</v>
      </c>
      <c r="CZ64" s="90">
        <v>330</v>
      </c>
      <c r="DA64" s="90">
        <v>0</v>
      </c>
      <c r="DB64" s="90">
        <v>0</v>
      </c>
      <c r="DC64" s="90">
        <v>61</v>
      </c>
      <c r="DD64" s="90">
        <v>177</v>
      </c>
      <c r="DE64" s="90">
        <f t="shared" si="170"/>
        <v>144129</v>
      </c>
      <c r="DF64" s="90">
        <f t="shared" si="170"/>
        <v>135110</v>
      </c>
      <c r="DG64" s="90">
        <f aca="true" t="shared" si="184" ref="DG64:DH70">DI64+EK64</f>
        <v>130507</v>
      </c>
      <c r="DH64" s="90">
        <f t="shared" si="184"/>
        <v>114582</v>
      </c>
      <c r="DI64" s="90">
        <f t="shared" si="171"/>
        <v>128107</v>
      </c>
      <c r="DJ64" s="90">
        <f t="shared" si="171"/>
        <v>114582</v>
      </c>
      <c r="DK64" s="90">
        <v>11798</v>
      </c>
      <c r="DL64" s="90">
        <v>5733</v>
      </c>
      <c r="DM64" s="90">
        <v>11798</v>
      </c>
      <c r="DN64" s="90">
        <v>5733</v>
      </c>
      <c r="DO64" s="90"/>
      <c r="DP64" s="90"/>
      <c r="DQ64" s="90">
        <v>16749</v>
      </c>
      <c r="DR64" s="90">
        <v>5741</v>
      </c>
      <c r="DS64" s="90">
        <v>1597</v>
      </c>
      <c r="DT64" s="90">
        <v>602</v>
      </c>
      <c r="DU64" s="90">
        <v>3619</v>
      </c>
      <c r="DV64" s="90">
        <v>2034</v>
      </c>
      <c r="DW64" s="90">
        <v>2507</v>
      </c>
      <c r="DX64" s="90">
        <v>1259</v>
      </c>
      <c r="DY64" s="90">
        <v>0</v>
      </c>
      <c r="DZ64" s="90">
        <v>0</v>
      </c>
      <c r="EA64" s="85">
        <f t="shared" si="136"/>
        <v>0</v>
      </c>
      <c r="EB64" s="85">
        <f t="shared" si="137"/>
        <v>0</v>
      </c>
      <c r="EC64" s="85">
        <f t="shared" si="111"/>
        <v>0</v>
      </c>
      <c r="ED64" s="85">
        <f t="shared" si="112"/>
        <v>0</v>
      </c>
      <c r="EE64" s="90">
        <v>89452</v>
      </c>
      <c r="EF64" s="90">
        <v>99213</v>
      </c>
      <c r="EG64" s="90">
        <v>0</v>
      </c>
      <c r="EH64" s="90">
        <v>0</v>
      </c>
      <c r="EI64" s="90">
        <v>2385</v>
      </c>
      <c r="EJ64" s="90">
        <v>0</v>
      </c>
      <c r="EK64" s="90">
        <f t="shared" si="172"/>
        <v>2400</v>
      </c>
      <c r="EL64" s="86">
        <f t="shared" si="154"/>
        <v>0</v>
      </c>
      <c r="EM64" s="90">
        <v>0</v>
      </c>
      <c r="EN64" s="90">
        <v>0</v>
      </c>
      <c r="EO64" s="86">
        <f t="shared" si="114"/>
        <v>0</v>
      </c>
      <c r="EP64" s="86">
        <f t="shared" si="115"/>
        <v>0</v>
      </c>
      <c r="EQ64" s="90"/>
      <c r="ER64" s="90"/>
      <c r="ES64" s="90">
        <v>2400</v>
      </c>
      <c r="ET64" s="90">
        <v>0</v>
      </c>
      <c r="EU64" s="90">
        <v>2400</v>
      </c>
      <c r="EV64" s="90"/>
      <c r="EW64" s="90">
        <v>0</v>
      </c>
      <c r="EX64" s="90"/>
      <c r="EY64" s="90"/>
      <c r="EZ64" s="90"/>
      <c r="FA64" s="90"/>
      <c r="FB64" s="90"/>
      <c r="FC64" s="90"/>
      <c r="FD64" s="90">
        <v>0</v>
      </c>
      <c r="FE64" s="90"/>
      <c r="FF64" s="90">
        <v>0</v>
      </c>
      <c r="FG64" s="90">
        <v>0</v>
      </c>
      <c r="FH64" s="90">
        <v>0</v>
      </c>
      <c r="FI64" s="90">
        <f t="shared" si="166"/>
        <v>13622</v>
      </c>
      <c r="FJ64" s="90">
        <f t="shared" si="166"/>
        <v>20528</v>
      </c>
      <c r="FK64" s="90">
        <f t="shared" si="167"/>
        <v>13029</v>
      </c>
      <c r="FL64" s="90">
        <f t="shared" si="167"/>
        <v>20516</v>
      </c>
      <c r="FM64" s="90">
        <v>7527</v>
      </c>
      <c r="FN64" s="90">
        <v>7527</v>
      </c>
      <c r="FO64" s="90">
        <v>0</v>
      </c>
      <c r="FP64" s="90">
        <v>0</v>
      </c>
      <c r="FQ64" s="90">
        <v>0</v>
      </c>
      <c r="FR64" s="90">
        <v>0</v>
      </c>
      <c r="FS64" s="90">
        <v>0</v>
      </c>
      <c r="FT64" s="90">
        <v>0</v>
      </c>
      <c r="FU64" s="90">
        <v>0</v>
      </c>
      <c r="FV64" s="90">
        <v>0</v>
      </c>
      <c r="FW64" s="90">
        <v>0</v>
      </c>
      <c r="FX64" s="90">
        <v>0</v>
      </c>
      <c r="FY64" s="90">
        <v>5229</v>
      </c>
      <c r="FZ64" s="90">
        <v>407</v>
      </c>
      <c r="GA64" s="90">
        <v>273</v>
      </c>
      <c r="GB64" s="90">
        <v>273</v>
      </c>
      <c r="GC64" s="90">
        <v>0</v>
      </c>
      <c r="GD64" s="90">
        <v>0</v>
      </c>
      <c r="GE64" s="90">
        <v>0</v>
      </c>
      <c r="GF64" s="90">
        <v>12309</v>
      </c>
      <c r="GG64" s="90">
        <v>0</v>
      </c>
      <c r="GH64" s="90">
        <v>0</v>
      </c>
      <c r="GI64" s="90">
        <v>0</v>
      </c>
      <c r="GJ64" s="90">
        <v>0</v>
      </c>
      <c r="GK64" s="90">
        <f>GM64+GO64</f>
        <v>593</v>
      </c>
      <c r="GL64" s="90">
        <f>GN64+GP64</f>
        <v>12</v>
      </c>
      <c r="GM64" s="90">
        <v>581</v>
      </c>
      <c r="GN64" s="90">
        <v>0</v>
      </c>
      <c r="GO64" s="90">
        <v>12</v>
      </c>
      <c r="GP64" s="90">
        <v>12</v>
      </c>
      <c r="GQ64" s="90">
        <v>0</v>
      </c>
      <c r="GR64" s="90">
        <v>0</v>
      </c>
      <c r="GS64" s="90">
        <v>0</v>
      </c>
      <c r="GT64" s="90">
        <v>0</v>
      </c>
      <c r="GU64" s="90">
        <v>0</v>
      </c>
      <c r="GV64" s="90">
        <v>0</v>
      </c>
      <c r="GW64" s="90">
        <v>0</v>
      </c>
      <c r="GX64" s="90">
        <v>0</v>
      </c>
      <c r="GY64" s="90">
        <v>0</v>
      </c>
      <c r="GZ64" s="90">
        <v>0</v>
      </c>
      <c r="HA64" s="90">
        <v>0</v>
      </c>
      <c r="HB64" s="90">
        <v>0</v>
      </c>
      <c r="HC64" s="78">
        <f t="shared" si="21"/>
        <v>0</v>
      </c>
      <c r="HD64" s="78">
        <f aca="true" t="shared" si="185" ref="HD64:HD70">D64-DF64</f>
        <v>0</v>
      </c>
      <c r="HE64" s="94"/>
    </row>
    <row r="65" spans="1:213" s="8" customFormat="1" ht="17.25" customHeight="1">
      <c r="A65" s="99">
        <v>47</v>
      </c>
      <c r="B65" s="92" t="s">
        <v>226</v>
      </c>
      <c r="C65" s="90">
        <f t="shared" si="180"/>
        <v>123222</v>
      </c>
      <c r="D65" s="90">
        <f t="shared" si="180"/>
        <v>128365</v>
      </c>
      <c r="E65" s="90">
        <f t="shared" si="174"/>
        <v>45250</v>
      </c>
      <c r="F65" s="90">
        <f t="shared" si="174"/>
        <v>46843</v>
      </c>
      <c r="G65" s="90">
        <f>SUM(I65+K65)</f>
        <v>4797</v>
      </c>
      <c r="H65" s="90">
        <f t="shared" si="175"/>
        <v>7165</v>
      </c>
      <c r="I65" s="90">
        <v>4797</v>
      </c>
      <c r="J65" s="90">
        <v>7165</v>
      </c>
      <c r="K65" s="90">
        <v>0</v>
      </c>
      <c r="L65" s="90">
        <v>0</v>
      </c>
      <c r="M65" s="90">
        <f t="shared" si="176"/>
        <v>0</v>
      </c>
      <c r="N65" s="90">
        <f t="shared" si="176"/>
        <v>0</v>
      </c>
      <c r="O65" s="90">
        <v>0</v>
      </c>
      <c r="P65" s="90">
        <v>0</v>
      </c>
      <c r="Q65" s="90">
        <v>0</v>
      </c>
      <c r="R65" s="86">
        <f t="shared" si="106"/>
        <v>0</v>
      </c>
      <c r="S65" s="90">
        <f t="shared" si="177"/>
        <v>28884</v>
      </c>
      <c r="T65" s="90">
        <f t="shared" si="177"/>
        <v>22557</v>
      </c>
      <c r="U65" s="90">
        <v>25347</v>
      </c>
      <c r="V65" s="90">
        <v>18210</v>
      </c>
      <c r="W65" s="90">
        <v>509</v>
      </c>
      <c r="X65" s="90">
        <v>709</v>
      </c>
      <c r="Y65" s="86">
        <f t="shared" si="107"/>
        <v>0</v>
      </c>
      <c r="Z65" s="90">
        <v>0</v>
      </c>
      <c r="AA65" s="90">
        <v>0</v>
      </c>
      <c r="AB65" s="90">
        <v>0</v>
      </c>
      <c r="AC65" s="90">
        <v>4341</v>
      </c>
      <c r="AD65" s="90">
        <v>4621</v>
      </c>
      <c r="AE65" s="90">
        <v>-1313</v>
      </c>
      <c r="AF65" s="90">
        <v>-983</v>
      </c>
      <c r="AG65" s="90">
        <f t="shared" si="178"/>
        <v>11029</v>
      </c>
      <c r="AH65" s="90">
        <f t="shared" si="178"/>
        <v>16995</v>
      </c>
      <c r="AI65" s="90">
        <v>11070</v>
      </c>
      <c r="AJ65" s="90">
        <v>16995</v>
      </c>
      <c r="AK65" s="90">
        <v>-41</v>
      </c>
      <c r="AL65" s="90">
        <v>0</v>
      </c>
      <c r="AM65" s="90">
        <f>SUM(AO65+AQ65+AS65+AU65)</f>
        <v>540</v>
      </c>
      <c r="AN65" s="90">
        <f>SUM(AP65+AR65+AT65+AV65)</f>
        <v>126</v>
      </c>
      <c r="AO65" s="90">
        <v>37</v>
      </c>
      <c r="AP65" s="90">
        <v>42</v>
      </c>
      <c r="AQ65" s="90">
        <v>0</v>
      </c>
      <c r="AR65" s="90">
        <v>0</v>
      </c>
      <c r="AS65" s="90">
        <v>287</v>
      </c>
      <c r="AT65" s="90">
        <v>0</v>
      </c>
      <c r="AU65" s="90">
        <v>216</v>
      </c>
      <c r="AV65" s="90">
        <v>84</v>
      </c>
      <c r="AW65" s="90">
        <f t="shared" si="161"/>
        <v>77972</v>
      </c>
      <c r="AX65" s="90">
        <f t="shared" si="161"/>
        <v>81522</v>
      </c>
      <c r="AY65" s="90">
        <f t="shared" si="181"/>
        <v>0</v>
      </c>
      <c r="AZ65" s="90">
        <f t="shared" si="181"/>
        <v>0</v>
      </c>
      <c r="BA65" s="90">
        <v>0</v>
      </c>
      <c r="BB65" s="90">
        <v>0</v>
      </c>
      <c r="BC65" s="90">
        <v>0</v>
      </c>
      <c r="BD65" s="90">
        <v>0</v>
      </c>
      <c r="BE65" s="90">
        <v>0</v>
      </c>
      <c r="BF65" s="90">
        <v>0</v>
      </c>
      <c r="BG65" s="90">
        <v>0</v>
      </c>
      <c r="BH65" s="90">
        <v>0</v>
      </c>
      <c r="BI65" s="90">
        <v>0</v>
      </c>
      <c r="BJ65" s="90">
        <v>0</v>
      </c>
      <c r="BK65" s="90">
        <f t="shared" si="162"/>
        <v>8308</v>
      </c>
      <c r="BL65" s="90">
        <f t="shared" si="162"/>
        <v>7405</v>
      </c>
      <c r="BM65" s="90">
        <f t="shared" si="182"/>
        <v>8303</v>
      </c>
      <c r="BN65" s="90">
        <f t="shared" si="182"/>
        <v>7405</v>
      </c>
      <c r="BO65" s="90">
        <v>15230</v>
      </c>
      <c r="BP65" s="90">
        <v>13492</v>
      </c>
      <c r="BQ65" s="90">
        <v>-6927</v>
      </c>
      <c r="BR65" s="90">
        <v>-6087</v>
      </c>
      <c r="BS65" s="90">
        <f t="shared" si="173"/>
        <v>0</v>
      </c>
      <c r="BT65" s="90">
        <f t="shared" si="173"/>
        <v>0</v>
      </c>
      <c r="BU65" s="90">
        <v>0</v>
      </c>
      <c r="BV65" s="90">
        <v>0</v>
      </c>
      <c r="BW65" s="90">
        <v>0</v>
      </c>
      <c r="BX65" s="90">
        <v>0</v>
      </c>
      <c r="BY65" s="90">
        <f t="shared" si="183"/>
        <v>0</v>
      </c>
      <c r="BZ65" s="90">
        <f>CB65+CD65</f>
        <v>0</v>
      </c>
      <c r="CA65" s="90">
        <v>35</v>
      </c>
      <c r="CB65" s="90">
        <v>35</v>
      </c>
      <c r="CC65" s="86">
        <v>-35</v>
      </c>
      <c r="CD65" s="86">
        <v>-35</v>
      </c>
      <c r="CE65" s="90">
        <v>5</v>
      </c>
      <c r="CF65" s="90">
        <v>0</v>
      </c>
      <c r="CG65" s="90">
        <f t="shared" si="163"/>
        <v>69479</v>
      </c>
      <c r="CH65" s="90">
        <f t="shared" si="163"/>
        <v>73880</v>
      </c>
      <c r="CI65" s="90">
        <v>72245</v>
      </c>
      <c r="CJ65" s="90">
        <v>76730</v>
      </c>
      <c r="CK65" s="90">
        <v>-2766</v>
      </c>
      <c r="CL65" s="90">
        <v>-2850</v>
      </c>
      <c r="CM65" s="90">
        <f t="shared" si="164"/>
        <v>0</v>
      </c>
      <c r="CN65" s="90">
        <f t="shared" si="164"/>
        <v>0</v>
      </c>
      <c r="CO65" s="90">
        <v>0</v>
      </c>
      <c r="CP65" s="90">
        <v>0</v>
      </c>
      <c r="CQ65" s="90">
        <v>0</v>
      </c>
      <c r="CR65" s="90">
        <v>0</v>
      </c>
      <c r="CS65" s="90">
        <v>0</v>
      </c>
      <c r="CT65" s="90">
        <v>0</v>
      </c>
      <c r="CU65" s="90">
        <v>0</v>
      </c>
      <c r="CV65" s="90">
        <v>0</v>
      </c>
      <c r="CW65" s="90">
        <f t="shared" si="165"/>
        <v>185</v>
      </c>
      <c r="CX65" s="90">
        <f t="shared" si="165"/>
        <v>237</v>
      </c>
      <c r="CY65" s="90">
        <v>185</v>
      </c>
      <c r="CZ65" s="90">
        <v>237</v>
      </c>
      <c r="DA65" s="90">
        <v>0</v>
      </c>
      <c r="DB65" s="90">
        <v>0</v>
      </c>
      <c r="DC65" s="90">
        <v>0</v>
      </c>
      <c r="DD65" s="90">
        <v>0</v>
      </c>
      <c r="DE65" s="90">
        <f t="shared" si="170"/>
        <v>123222</v>
      </c>
      <c r="DF65" s="90">
        <f t="shared" si="170"/>
        <v>128365</v>
      </c>
      <c r="DG65" s="90">
        <f t="shared" si="184"/>
        <v>43179</v>
      </c>
      <c r="DH65" s="90">
        <f t="shared" si="184"/>
        <v>47381</v>
      </c>
      <c r="DI65" s="90">
        <f t="shared" si="171"/>
        <v>38495</v>
      </c>
      <c r="DJ65" s="90">
        <f t="shared" si="171"/>
        <v>41751</v>
      </c>
      <c r="DK65" s="90">
        <v>4000</v>
      </c>
      <c r="DL65" s="90">
        <v>0</v>
      </c>
      <c r="DM65" s="90">
        <v>4000</v>
      </c>
      <c r="DN65" s="90">
        <v>0</v>
      </c>
      <c r="DO65" s="90">
        <v>0</v>
      </c>
      <c r="DP65" s="90">
        <v>0</v>
      </c>
      <c r="DQ65" s="90">
        <v>1624</v>
      </c>
      <c r="DR65" s="90">
        <v>2523</v>
      </c>
      <c r="DS65" s="90">
        <v>41</v>
      </c>
      <c r="DT65" s="90">
        <v>1549</v>
      </c>
      <c r="DU65" s="90">
        <v>4167</v>
      </c>
      <c r="DV65" s="90">
        <v>3138</v>
      </c>
      <c r="DW65" s="90">
        <v>6141</v>
      </c>
      <c r="DX65" s="90">
        <v>11640</v>
      </c>
      <c r="DY65" s="90">
        <v>52</v>
      </c>
      <c r="DZ65" s="90">
        <v>995</v>
      </c>
      <c r="EA65" s="85">
        <f t="shared" si="136"/>
        <v>0</v>
      </c>
      <c r="EB65" s="85">
        <f t="shared" si="137"/>
        <v>0</v>
      </c>
      <c r="EC65" s="85">
        <f t="shared" si="111"/>
        <v>0</v>
      </c>
      <c r="ED65" s="85">
        <f t="shared" si="112"/>
        <v>0</v>
      </c>
      <c r="EE65" s="90">
        <v>19880</v>
      </c>
      <c r="EF65" s="90">
        <v>18298</v>
      </c>
      <c r="EG65" s="90">
        <v>0</v>
      </c>
      <c r="EH65" s="90">
        <v>0</v>
      </c>
      <c r="EI65" s="90">
        <v>2590</v>
      </c>
      <c r="EJ65" s="90">
        <v>3608</v>
      </c>
      <c r="EK65" s="90">
        <f t="shared" si="172"/>
        <v>4684</v>
      </c>
      <c r="EL65" s="86">
        <f t="shared" si="154"/>
        <v>5630</v>
      </c>
      <c r="EM65" s="90">
        <v>0</v>
      </c>
      <c r="EN65" s="90">
        <v>0</v>
      </c>
      <c r="EO65" s="86">
        <f t="shared" si="114"/>
        <v>0</v>
      </c>
      <c r="EP65" s="86">
        <f t="shared" si="115"/>
        <v>0</v>
      </c>
      <c r="EQ65" s="90">
        <v>706</v>
      </c>
      <c r="ER65" s="90">
        <v>485</v>
      </c>
      <c r="ES65" s="90">
        <v>1059</v>
      </c>
      <c r="ET65" s="90">
        <v>2000</v>
      </c>
      <c r="EU65" s="90">
        <v>1059</v>
      </c>
      <c r="EV65" s="90">
        <v>2000</v>
      </c>
      <c r="EW65" s="90">
        <v>0</v>
      </c>
      <c r="EX65" s="90">
        <v>0</v>
      </c>
      <c r="EY65" s="90">
        <v>0</v>
      </c>
      <c r="EZ65" s="90">
        <v>0</v>
      </c>
      <c r="FA65" s="90">
        <v>0</v>
      </c>
      <c r="FB65" s="90">
        <v>0</v>
      </c>
      <c r="FC65" s="90">
        <v>0</v>
      </c>
      <c r="FD65" s="90">
        <v>0</v>
      </c>
      <c r="FE65" s="90">
        <v>2919</v>
      </c>
      <c r="FF65" s="90">
        <v>3145</v>
      </c>
      <c r="FG65" s="90">
        <v>0</v>
      </c>
      <c r="FH65" s="90">
        <v>0</v>
      </c>
      <c r="FI65" s="90">
        <f t="shared" si="166"/>
        <v>80043</v>
      </c>
      <c r="FJ65" s="90">
        <f t="shared" si="166"/>
        <v>80984</v>
      </c>
      <c r="FK65" s="90">
        <f t="shared" si="167"/>
        <v>19332</v>
      </c>
      <c r="FL65" s="90">
        <f t="shared" si="167"/>
        <v>34606</v>
      </c>
      <c r="FM65" s="90">
        <v>12818</v>
      </c>
      <c r="FN65" s="90">
        <v>12818</v>
      </c>
      <c r="FO65" s="90">
        <v>0</v>
      </c>
      <c r="FP65" s="90">
        <v>0</v>
      </c>
      <c r="FQ65" s="90">
        <v>0</v>
      </c>
      <c r="FR65" s="90">
        <v>17715</v>
      </c>
      <c r="FS65" s="90">
        <v>0</v>
      </c>
      <c r="FT65" s="90">
        <v>0</v>
      </c>
      <c r="FU65" s="90">
        <v>0</v>
      </c>
      <c r="FV65" s="90">
        <v>0</v>
      </c>
      <c r="FW65" s="90">
        <v>0</v>
      </c>
      <c r="FX65" s="90">
        <v>0</v>
      </c>
      <c r="FY65" s="90">
        <v>0</v>
      </c>
      <c r="FZ65" s="90">
        <v>0</v>
      </c>
      <c r="GA65" s="90">
        <v>818</v>
      </c>
      <c r="GB65" s="90">
        <v>818</v>
      </c>
      <c r="GC65" s="90">
        <v>0</v>
      </c>
      <c r="GD65" s="90">
        <v>0</v>
      </c>
      <c r="GE65" s="90">
        <v>5696</v>
      </c>
      <c r="GF65" s="90">
        <v>3255</v>
      </c>
      <c r="GG65" s="90">
        <v>0</v>
      </c>
      <c r="GH65" s="90">
        <v>0</v>
      </c>
      <c r="GI65" s="90">
        <v>0</v>
      </c>
      <c r="GJ65" s="90">
        <v>0</v>
      </c>
      <c r="GK65" s="95">
        <f>GM65+GO65</f>
        <v>60711</v>
      </c>
      <c r="GL65" s="95">
        <f>+GN65+GP65</f>
        <v>46378</v>
      </c>
      <c r="GM65" s="90">
        <v>43447</v>
      </c>
      <c r="GN65" s="90">
        <v>46378</v>
      </c>
      <c r="GO65" s="90">
        <v>17264</v>
      </c>
      <c r="GP65" s="90">
        <v>0</v>
      </c>
      <c r="GQ65" s="90">
        <v>0</v>
      </c>
      <c r="GR65" s="90">
        <v>0</v>
      </c>
      <c r="GS65" s="90">
        <v>0</v>
      </c>
      <c r="GT65" s="90">
        <v>0</v>
      </c>
      <c r="GU65" s="90">
        <v>0</v>
      </c>
      <c r="GV65" s="90">
        <v>0</v>
      </c>
      <c r="GW65" s="90">
        <v>0</v>
      </c>
      <c r="GX65" s="90">
        <v>0</v>
      </c>
      <c r="GY65" s="90">
        <v>0</v>
      </c>
      <c r="GZ65" s="90">
        <v>0</v>
      </c>
      <c r="HA65" s="90">
        <v>0</v>
      </c>
      <c r="HB65" s="90">
        <v>0</v>
      </c>
      <c r="HC65" s="78">
        <f t="shared" si="21"/>
        <v>0</v>
      </c>
      <c r="HD65" s="78">
        <f t="shared" si="185"/>
        <v>0</v>
      </c>
      <c r="HE65" s="94"/>
    </row>
    <row r="66" spans="1:213" s="10" customFormat="1" ht="17.25" customHeight="1">
      <c r="A66" s="99">
        <v>48</v>
      </c>
      <c r="B66" s="92" t="s">
        <v>227</v>
      </c>
      <c r="C66" s="90">
        <f>E66+AW66</f>
        <v>137930</v>
      </c>
      <c r="D66" s="90">
        <f t="shared" si="180"/>
        <v>124622</v>
      </c>
      <c r="E66" s="90">
        <f t="shared" si="174"/>
        <v>104513</v>
      </c>
      <c r="F66" s="90">
        <f t="shared" si="174"/>
        <v>92202</v>
      </c>
      <c r="G66" s="90">
        <f>SUM(I66+K66)</f>
        <v>50060</v>
      </c>
      <c r="H66" s="90">
        <f t="shared" si="175"/>
        <v>63023</v>
      </c>
      <c r="I66" s="90">
        <v>43214</v>
      </c>
      <c r="J66" s="90">
        <v>56574</v>
      </c>
      <c r="K66" s="90">
        <v>6846</v>
      </c>
      <c r="L66" s="90">
        <v>6449</v>
      </c>
      <c r="M66" s="90">
        <f t="shared" si="176"/>
        <v>0</v>
      </c>
      <c r="N66" s="90">
        <f t="shared" si="176"/>
        <v>0</v>
      </c>
      <c r="O66" s="90">
        <v>0</v>
      </c>
      <c r="P66" s="90">
        <v>0</v>
      </c>
      <c r="Q66" s="90">
        <v>0</v>
      </c>
      <c r="R66" s="86">
        <f t="shared" si="106"/>
        <v>0</v>
      </c>
      <c r="S66" s="90">
        <f t="shared" si="177"/>
        <v>34079</v>
      </c>
      <c r="T66" s="90">
        <f t="shared" si="177"/>
        <v>14890</v>
      </c>
      <c r="U66" s="90">
        <v>17472</v>
      </c>
      <c r="V66" s="90">
        <v>6881</v>
      </c>
      <c r="W66" s="90">
        <v>6557</v>
      </c>
      <c r="X66" s="90">
        <v>7423</v>
      </c>
      <c r="Y66" s="86">
        <f t="shared" si="107"/>
        <v>0</v>
      </c>
      <c r="Z66" s="90">
        <v>0</v>
      </c>
      <c r="AA66" s="90">
        <v>0</v>
      </c>
      <c r="AB66" s="90">
        <v>0</v>
      </c>
      <c r="AC66" s="90">
        <v>10050</v>
      </c>
      <c r="AD66" s="90">
        <v>586</v>
      </c>
      <c r="AE66" s="90"/>
      <c r="AF66" s="90"/>
      <c r="AG66" s="90">
        <f t="shared" si="178"/>
        <v>21843</v>
      </c>
      <c r="AH66" s="90">
        <f t="shared" si="178"/>
        <v>15608</v>
      </c>
      <c r="AI66" s="90">
        <v>21843</v>
      </c>
      <c r="AJ66" s="90">
        <v>15608</v>
      </c>
      <c r="AK66" s="90">
        <v>0</v>
      </c>
      <c r="AL66" s="90">
        <v>0</v>
      </c>
      <c r="AM66" s="90">
        <f t="shared" si="179"/>
        <v>-1469</v>
      </c>
      <c r="AN66" s="90">
        <f t="shared" si="179"/>
        <v>-1319</v>
      </c>
      <c r="AO66" s="90">
        <v>0</v>
      </c>
      <c r="AP66" s="90">
        <v>0</v>
      </c>
      <c r="AQ66" s="90">
        <v>0</v>
      </c>
      <c r="AR66" s="90">
        <v>0</v>
      </c>
      <c r="AS66" s="90">
        <v>0</v>
      </c>
      <c r="AT66" s="90">
        <v>0</v>
      </c>
      <c r="AU66" s="90">
        <v>-1469</v>
      </c>
      <c r="AV66" s="90">
        <v>-1319</v>
      </c>
      <c r="AW66" s="90">
        <f t="shared" si="161"/>
        <v>33417</v>
      </c>
      <c r="AX66" s="90">
        <f t="shared" si="161"/>
        <v>32420</v>
      </c>
      <c r="AY66" s="90">
        <f t="shared" si="181"/>
        <v>6791</v>
      </c>
      <c r="AZ66" s="90">
        <f t="shared" si="181"/>
        <v>2064</v>
      </c>
      <c r="BA66" s="90">
        <v>6791</v>
      </c>
      <c r="BB66" s="90">
        <v>2064</v>
      </c>
      <c r="BC66" s="90">
        <v>0</v>
      </c>
      <c r="BD66" s="90">
        <v>0</v>
      </c>
      <c r="BE66" s="90">
        <v>0</v>
      </c>
      <c r="BF66" s="90">
        <v>0</v>
      </c>
      <c r="BG66" s="90"/>
      <c r="BH66" s="90"/>
      <c r="BI66" s="90">
        <v>0</v>
      </c>
      <c r="BJ66" s="90">
        <v>0</v>
      </c>
      <c r="BK66" s="90">
        <f t="shared" si="162"/>
        <v>3744</v>
      </c>
      <c r="BL66" s="90">
        <f t="shared" si="162"/>
        <v>6001</v>
      </c>
      <c r="BM66" s="90">
        <f t="shared" si="182"/>
        <v>3744</v>
      </c>
      <c r="BN66" s="90">
        <f t="shared" si="182"/>
        <v>6001</v>
      </c>
      <c r="BO66" s="90">
        <v>15471</v>
      </c>
      <c r="BP66" s="90">
        <v>15516</v>
      </c>
      <c r="BQ66" s="90">
        <v>-11727</v>
      </c>
      <c r="BR66" s="90">
        <v>-9515</v>
      </c>
      <c r="BS66" s="90">
        <f t="shared" si="173"/>
        <v>0</v>
      </c>
      <c r="BT66" s="90">
        <f t="shared" si="173"/>
        <v>0</v>
      </c>
      <c r="BU66" s="90">
        <v>0</v>
      </c>
      <c r="BV66" s="90">
        <v>0</v>
      </c>
      <c r="BW66" s="90">
        <v>0</v>
      </c>
      <c r="BX66" s="90">
        <v>0</v>
      </c>
      <c r="BY66" s="90">
        <f t="shared" si="183"/>
        <v>0</v>
      </c>
      <c r="BZ66" s="90">
        <f>CB66+CD66</f>
        <v>0</v>
      </c>
      <c r="CA66" s="90">
        <v>0</v>
      </c>
      <c r="CB66" s="90">
        <v>0</v>
      </c>
      <c r="CC66" s="86">
        <v>0</v>
      </c>
      <c r="CD66" s="86">
        <v>0</v>
      </c>
      <c r="CE66" s="90">
        <v>0</v>
      </c>
      <c r="CF66" s="90"/>
      <c r="CG66" s="90">
        <f t="shared" si="163"/>
        <v>22657</v>
      </c>
      <c r="CH66" s="90">
        <f t="shared" si="163"/>
        <v>23395</v>
      </c>
      <c r="CI66" s="90">
        <v>34714</v>
      </c>
      <c r="CJ66" s="90">
        <v>35880</v>
      </c>
      <c r="CK66" s="90">
        <v>-12057</v>
      </c>
      <c r="CL66" s="90">
        <v>-12485</v>
      </c>
      <c r="CM66" s="90">
        <f t="shared" si="164"/>
        <v>0</v>
      </c>
      <c r="CN66" s="90">
        <f t="shared" si="164"/>
        <v>0</v>
      </c>
      <c r="CO66" s="90">
        <v>0</v>
      </c>
      <c r="CP66" s="90">
        <v>0</v>
      </c>
      <c r="CQ66" s="90">
        <v>0</v>
      </c>
      <c r="CR66" s="90">
        <v>0</v>
      </c>
      <c r="CS66" s="90">
        <v>0</v>
      </c>
      <c r="CT66" s="90">
        <v>0</v>
      </c>
      <c r="CU66" s="90">
        <v>0</v>
      </c>
      <c r="CV66" s="90">
        <v>0</v>
      </c>
      <c r="CW66" s="90">
        <f t="shared" si="165"/>
        <v>225</v>
      </c>
      <c r="CX66" s="90">
        <f t="shared" si="165"/>
        <v>960</v>
      </c>
      <c r="CY66" s="90">
        <v>225</v>
      </c>
      <c r="CZ66" s="90">
        <v>960</v>
      </c>
      <c r="DA66" s="90">
        <v>0</v>
      </c>
      <c r="DB66" s="90">
        <v>0</v>
      </c>
      <c r="DC66" s="90">
        <v>0</v>
      </c>
      <c r="DD66" s="90">
        <v>0</v>
      </c>
      <c r="DE66" s="90">
        <f t="shared" si="170"/>
        <v>137930</v>
      </c>
      <c r="DF66" s="90">
        <f t="shared" si="170"/>
        <v>124622</v>
      </c>
      <c r="DG66" s="90">
        <f t="shared" si="184"/>
        <v>76757</v>
      </c>
      <c r="DH66" s="90">
        <f t="shared" si="184"/>
        <v>57898</v>
      </c>
      <c r="DI66" s="90">
        <f t="shared" si="171"/>
        <v>73265</v>
      </c>
      <c r="DJ66" s="90">
        <f t="shared" si="171"/>
        <v>53271</v>
      </c>
      <c r="DK66" s="90"/>
      <c r="DL66" s="90"/>
      <c r="DM66" s="90"/>
      <c r="DN66" s="90">
        <v>0</v>
      </c>
      <c r="DO66" s="90">
        <v>0</v>
      </c>
      <c r="DP66" s="90">
        <v>0</v>
      </c>
      <c r="DQ66" s="90">
        <v>18766</v>
      </c>
      <c r="DR66" s="90">
        <v>15306</v>
      </c>
      <c r="DS66" s="90">
        <v>194</v>
      </c>
      <c r="DT66" s="90">
        <v>1269</v>
      </c>
      <c r="DU66" s="90">
        <v>6847</v>
      </c>
      <c r="DV66" s="90">
        <v>3015</v>
      </c>
      <c r="DW66" s="90">
        <v>7634</v>
      </c>
      <c r="DX66" s="90">
        <v>7799</v>
      </c>
      <c r="DY66" s="90">
        <v>0</v>
      </c>
      <c r="DZ66" s="90">
        <v>0</v>
      </c>
      <c r="EA66" s="85">
        <f t="shared" si="136"/>
        <v>0</v>
      </c>
      <c r="EB66" s="85">
        <f t="shared" si="137"/>
        <v>0</v>
      </c>
      <c r="EC66" s="85">
        <f t="shared" si="111"/>
        <v>0</v>
      </c>
      <c r="ED66" s="85">
        <f t="shared" si="112"/>
        <v>0</v>
      </c>
      <c r="EE66" s="90">
        <v>39857</v>
      </c>
      <c r="EF66" s="90">
        <v>34057</v>
      </c>
      <c r="EG66" s="90">
        <v>0</v>
      </c>
      <c r="EH66" s="90">
        <v>0</v>
      </c>
      <c r="EI66" s="90">
        <v>-33</v>
      </c>
      <c r="EJ66" s="90">
        <v>-8175</v>
      </c>
      <c r="EK66" s="90">
        <f t="shared" si="172"/>
        <v>3492</v>
      </c>
      <c r="EL66" s="86">
        <f t="shared" si="154"/>
        <v>4627</v>
      </c>
      <c r="EM66" s="90">
        <v>0</v>
      </c>
      <c r="EN66" s="90">
        <v>0</v>
      </c>
      <c r="EO66" s="86">
        <f t="shared" si="114"/>
        <v>0</v>
      </c>
      <c r="EP66" s="86">
        <f t="shared" si="115"/>
        <v>0</v>
      </c>
      <c r="EQ66" s="90">
        <v>25</v>
      </c>
      <c r="ER66" s="90">
        <v>25</v>
      </c>
      <c r="ES66" s="90">
        <v>3187</v>
      </c>
      <c r="ET66" s="90">
        <v>4462</v>
      </c>
      <c r="EU66" s="90">
        <v>0</v>
      </c>
      <c r="EV66" s="90">
        <v>0</v>
      </c>
      <c r="EW66" s="90">
        <v>0</v>
      </c>
      <c r="EX66" s="90"/>
      <c r="EY66" s="90"/>
      <c r="EZ66" s="90"/>
      <c r="FA66" s="90"/>
      <c r="FB66" s="90"/>
      <c r="FC66" s="90"/>
      <c r="FD66" s="90">
        <v>0</v>
      </c>
      <c r="FE66" s="90">
        <v>0</v>
      </c>
      <c r="FF66" s="90">
        <v>0</v>
      </c>
      <c r="FG66" s="90">
        <v>280</v>
      </c>
      <c r="FH66" s="90">
        <v>140</v>
      </c>
      <c r="FI66" s="90">
        <f t="shared" si="166"/>
        <v>61173</v>
      </c>
      <c r="FJ66" s="90">
        <f t="shared" si="166"/>
        <v>66724</v>
      </c>
      <c r="FK66" s="90">
        <f t="shared" si="167"/>
        <v>26967</v>
      </c>
      <c r="FL66" s="90">
        <f t="shared" si="167"/>
        <v>32199</v>
      </c>
      <c r="FM66" s="90">
        <v>14844</v>
      </c>
      <c r="FN66" s="90">
        <v>14844</v>
      </c>
      <c r="FO66" s="90">
        <v>0</v>
      </c>
      <c r="FP66" s="90">
        <v>0</v>
      </c>
      <c r="FQ66" s="90">
        <v>0</v>
      </c>
      <c r="FR66" s="90">
        <v>0</v>
      </c>
      <c r="FS66" s="90">
        <v>0</v>
      </c>
      <c r="FT66" s="90">
        <v>0</v>
      </c>
      <c r="FU66" s="90">
        <v>0</v>
      </c>
      <c r="FV66" s="90">
        <v>0</v>
      </c>
      <c r="FW66" s="90">
        <v>0</v>
      </c>
      <c r="FX66" s="90">
        <v>0</v>
      </c>
      <c r="FY66" s="90">
        <v>3771</v>
      </c>
      <c r="FZ66" s="90">
        <v>0</v>
      </c>
      <c r="GA66" s="90">
        <v>2411</v>
      </c>
      <c r="GB66" s="90">
        <v>1154</v>
      </c>
      <c r="GC66" s="90">
        <v>0</v>
      </c>
      <c r="GD66" s="90">
        <v>0</v>
      </c>
      <c r="GE66" s="90">
        <v>5941</v>
      </c>
      <c r="GF66" s="90">
        <v>16201</v>
      </c>
      <c r="GG66" s="90">
        <v>0</v>
      </c>
      <c r="GH66" s="90">
        <v>0</v>
      </c>
      <c r="GI66" s="90">
        <v>0</v>
      </c>
      <c r="GJ66" s="90">
        <v>0</v>
      </c>
      <c r="GK66" s="95">
        <f>GM66+GO66</f>
        <v>34206</v>
      </c>
      <c r="GL66" s="95">
        <f>+GN66+GP66</f>
        <v>34525</v>
      </c>
      <c r="GM66" s="90">
        <v>7697</v>
      </c>
      <c r="GN66" s="90">
        <v>7278</v>
      </c>
      <c r="GO66" s="90">
        <v>26509</v>
      </c>
      <c r="GP66" s="90">
        <v>27247</v>
      </c>
      <c r="GQ66" s="90">
        <v>0</v>
      </c>
      <c r="GR66" s="90">
        <v>0</v>
      </c>
      <c r="GS66" s="90">
        <v>0</v>
      </c>
      <c r="GT66" s="90">
        <v>0</v>
      </c>
      <c r="GU66" s="90">
        <v>0</v>
      </c>
      <c r="GV66" s="90">
        <v>0</v>
      </c>
      <c r="GW66" s="90">
        <v>0</v>
      </c>
      <c r="GX66" s="90">
        <v>0</v>
      </c>
      <c r="GY66" s="90">
        <v>0</v>
      </c>
      <c r="GZ66" s="90">
        <v>0</v>
      </c>
      <c r="HA66" s="90">
        <v>0</v>
      </c>
      <c r="HB66" s="90">
        <v>0</v>
      </c>
      <c r="HC66" s="78">
        <f t="shared" si="21"/>
        <v>0</v>
      </c>
      <c r="HD66" s="78">
        <f t="shared" si="185"/>
        <v>0</v>
      </c>
      <c r="HE66" s="94"/>
    </row>
    <row r="67" spans="1:213" s="8" customFormat="1" ht="17.25" customHeight="1">
      <c r="A67" s="99">
        <v>49</v>
      </c>
      <c r="B67" s="92" t="s">
        <v>228</v>
      </c>
      <c r="C67" s="90">
        <f t="shared" si="180"/>
        <v>1106919</v>
      </c>
      <c r="D67" s="90">
        <f t="shared" si="180"/>
        <v>877017</v>
      </c>
      <c r="E67" s="90">
        <f t="shared" si="174"/>
        <v>941577</v>
      </c>
      <c r="F67" s="90">
        <f t="shared" si="174"/>
        <v>832083</v>
      </c>
      <c r="G67" s="90">
        <f t="shared" si="175"/>
        <v>19357</v>
      </c>
      <c r="H67" s="90">
        <f t="shared" si="175"/>
        <v>17502</v>
      </c>
      <c r="I67" s="90">
        <v>17005</v>
      </c>
      <c r="J67" s="90">
        <v>15586</v>
      </c>
      <c r="K67" s="90">
        <v>2352</v>
      </c>
      <c r="L67" s="90">
        <v>1916</v>
      </c>
      <c r="M67" s="90">
        <f t="shared" si="176"/>
        <v>0</v>
      </c>
      <c r="N67" s="90">
        <f t="shared" si="176"/>
        <v>0</v>
      </c>
      <c r="O67" s="90">
        <v>0</v>
      </c>
      <c r="P67" s="90">
        <v>0</v>
      </c>
      <c r="Q67" s="90">
        <v>0</v>
      </c>
      <c r="R67" s="86">
        <f t="shared" si="106"/>
        <v>0</v>
      </c>
      <c r="S67" s="90">
        <f t="shared" si="177"/>
        <v>22114</v>
      </c>
      <c r="T67" s="90">
        <f t="shared" si="177"/>
        <v>22224</v>
      </c>
      <c r="U67" s="90">
        <v>11811</v>
      </c>
      <c r="V67" s="90">
        <v>9030</v>
      </c>
      <c r="W67" s="90">
        <v>6248</v>
      </c>
      <c r="X67" s="90">
        <v>7373</v>
      </c>
      <c r="Y67" s="86">
        <f t="shared" si="107"/>
        <v>0</v>
      </c>
      <c r="Z67" s="90">
        <v>0</v>
      </c>
      <c r="AA67" s="90">
        <v>0</v>
      </c>
      <c r="AB67" s="90">
        <v>0</v>
      </c>
      <c r="AC67" s="90">
        <v>4055</v>
      </c>
      <c r="AD67" s="90">
        <v>5821</v>
      </c>
      <c r="AE67" s="90">
        <v>0</v>
      </c>
      <c r="AF67" s="90">
        <v>0</v>
      </c>
      <c r="AG67" s="90">
        <f t="shared" si="178"/>
        <v>879984</v>
      </c>
      <c r="AH67" s="90">
        <f t="shared" si="178"/>
        <v>770435</v>
      </c>
      <c r="AI67" s="90">
        <v>879984</v>
      </c>
      <c r="AJ67" s="90">
        <v>770435</v>
      </c>
      <c r="AK67" s="90">
        <v>0</v>
      </c>
      <c r="AL67" s="90">
        <v>0</v>
      </c>
      <c r="AM67" s="90">
        <f t="shared" si="179"/>
        <v>20122</v>
      </c>
      <c r="AN67" s="90">
        <f t="shared" si="179"/>
        <v>21922</v>
      </c>
      <c r="AO67" s="90">
        <v>0</v>
      </c>
      <c r="AP67" s="90">
        <v>0</v>
      </c>
      <c r="AQ67" s="90">
        <v>0</v>
      </c>
      <c r="AR67" s="90">
        <v>5090</v>
      </c>
      <c r="AS67" s="90">
        <v>0</v>
      </c>
      <c r="AT67" s="90">
        <v>0</v>
      </c>
      <c r="AU67" s="90">
        <v>20122</v>
      </c>
      <c r="AV67" s="90">
        <v>16832</v>
      </c>
      <c r="AW67" s="90">
        <f t="shared" si="161"/>
        <v>165342</v>
      </c>
      <c r="AX67" s="90">
        <f t="shared" si="161"/>
        <v>44934</v>
      </c>
      <c r="AY67" s="90">
        <f>SUM(BA67,BC67,BE67,BG67,BI67)</f>
        <v>0</v>
      </c>
      <c r="AZ67" s="90">
        <f t="shared" si="181"/>
        <v>0</v>
      </c>
      <c r="BA67" s="90">
        <v>0</v>
      </c>
      <c r="BB67" s="90">
        <v>0</v>
      </c>
      <c r="BC67" s="90">
        <v>0</v>
      </c>
      <c r="BD67" s="90">
        <v>0</v>
      </c>
      <c r="BE67" s="90">
        <v>0</v>
      </c>
      <c r="BF67" s="90">
        <v>0</v>
      </c>
      <c r="BG67" s="90">
        <v>0</v>
      </c>
      <c r="BH67" s="90">
        <v>0</v>
      </c>
      <c r="BI67" s="90">
        <v>0</v>
      </c>
      <c r="BJ67" s="90">
        <v>0</v>
      </c>
      <c r="BK67" s="90">
        <f t="shared" si="162"/>
        <v>35479</v>
      </c>
      <c r="BL67" s="90">
        <f t="shared" si="162"/>
        <v>31090</v>
      </c>
      <c r="BM67" s="90">
        <f t="shared" si="182"/>
        <v>31564</v>
      </c>
      <c r="BN67" s="90">
        <f t="shared" si="182"/>
        <v>28294</v>
      </c>
      <c r="BO67" s="90">
        <v>42276</v>
      </c>
      <c r="BP67" s="90">
        <v>36692</v>
      </c>
      <c r="BQ67" s="90">
        <v>-10712</v>
      </c>
      <c r="BR67" s="90">
        <v>-8398</v>
      </c>
      <c r="BS67" s="90">
        <f t="shared" si="173"/>
        <v>0</v>
      </c>
      <c r="BT67" s="90">
        <f t="shared" si="173"/>
        <v>0</v>
      </c>
      <c r="BU67" s="90">
        <v>0</v>
      </c>
      <c r="BV67" s="90">
        <v>0</v>
      </c>
      <c r="BW67" s="90">
        <v>0</v>
      </c>
      <c r="BX67" s="90">
        <v>0</v>
      </c>
      <c r="BY67" s="90">
        <f t="shared" si="183"/>
        <v>0</v>
      </c>
      <c r="BZ67" s="90">
        <f>CB67+CD67</f>
        <v>9</v>
      </c>
      <c r="CA67" s="90">
        <v>33</v>
      </c>
      <c r="CB67" s="90">
        <v>33</v>
      </c>
      <c r="CC67" s="86">
        <v>-33</v>
      </c>
      <c r="CD67" s="86">
        <v>-24</v>
      </c>
      <c r="CE67" s="90">
        <v>3915</v>
      </c>
      <c r="CF67" s="90">
        <v>2787</v>
      </c>
      <c r="CG67" s="90">
        <f t="shared" si="163"/>
        <v>124485</v>
      </c>
      <c r="CH67" s="90">
        <f t="shared" si="163"/>
        <v>8774</v>
      </c>
      <c r="CI67" s="90">
        <v>127408</v>
      </c>
      <c r="CJ67" s="90">
        <v>11394</v>
      </c>
      <c r="CK67" s="90">
        <v>-2923</v>
      </c>
      <c r="CL67" s="90">
        <v>-2620</v>
      </c>
      <c r="CM67" s="90">
        <f t="shared" si="164"/>
        <v>0</v>
      </c>
      <c r="CN67" s="90">
        <f t="shared" si="164"/>
        <v>0</v>
      </c>
      <c r="CO67" s="90">
        <v>0</v>
      </c>
      <c r="CP67" s="90">
        <v>0</v>
      </c>
      <c r="CQ67" s="90">
        <v>0</v>
      </c>
      <c r="CR67" s="90">
        <v>0</v>
      </c>
      <c r="CS67" s="90">
        <v>0</v>
      </c>
      <c r="CT67" s="90">
        <v>0</v>
      </c>
      <c r="CU67" s="90">
        <v>0</v>
      </c>
      <c r="CV67" s="90">
        <v>0</v>
      </c>
      <c r="CW67" s="90">
        <f t="shared" si="165"/>
        <v>5378</v>
      </c>
      <c r="CX67" s="90">
        <f t="shared" si="165"/>
        <v>5070</v>
      </c>
      <c r="CY67" s="90">
        <v>20</v>
      </c>
      <c r="CZ67" s="90">
        <v>39</v>
      </c>
      <c r="DA67" s="90">
        <v>0</v>
      </c>
      <c r="DB67" s="90">
        <v>0</v>
      </c>
      <c r="DC67" s="90">
        <v>5358</v>
      </c>
      <c r="DD67" s="90">
        <v>5031</v>
      </c>
      <c r="DE67" s="90">
        <f t="shared" si="170"/>
        <v>1106919</v>
      </c>
      <c r="DF67" s="90">
        <f t="shared" si="170"/>
        <v>877017</v>
      </c>
      <c r="DG67" s="90">
        <f t="shared" si="184"/>
        <v>963857</v>
      </c>
      <c r="DH67" s="90">
        <f t="shared" si="184"/>
        <v>849322</v>
      </c>
      <c r="DI67" s="90">
        <f t="shared" si="171"/>
        <v>375772</v>
      </c>
      <c r="DJ67" s="90">
        <f t="shared" si="171"/>
        <v>392795</v>
      </c>
      <c r="DK67" s="90">
        <v>32738</v>
      </c>
      <c r="DL67" s="90">
        <v>30000</v>
      </c>
      <c r="DM67" s="90">
        <v>32738</v>
      </c>
      <c r="DN67" s="90">
        <v>30000</v>
      </c>
      <c r="DO67" s="90">
        <v>0</v>
      </c>
      <c r="DP67" s="90">
        <v>0</v>
      </c>
      <c r="DQ67" s="90">
        <v>11055</v>
      </c>
      <c r="DR67" s="90">
        <v>7134</v>
      </c>
      <c r="DS67" s="90">
        <v>44732</v>
      </c>
      <c r="DT67" s="90">
        <v>58215</v>
      </c>
      <c r="DU67" s="90">
        <v>9178</v>
      </c>
      <c r="DV67" s="90">
        <v>6246</v>
      </c>
      <c r="DW67" s="90">
        <v>6194</v>
      </c>
      <c r="DX67" s="90">
        <v>5724</v>
      </c>
      <c r="DY67" s="90">
        <v>7275</v>
      </c>
      <c r="DZ67" s="90">
        <v>5328</v>
      </c>
      <c r="EA67" s="85">
        <f t="shared" si="136"/>
        <v>0</v>
      </c>
      <c r="EB67" s="85">
        <f t="shared" si="137"/>
        <v>0</v>
      </c>
      <c r="EC67" s="85">
        <f t="shared" si="111"/>
        <v>0</v>
      </c>
      <c r="ED67" s="85">
        <f t="shared" si="112"/>
        <v>0</v>
      </c>
      <c r="EE67" s="90">
        <v>268895</v>
      </c>
      <c r="EF67" s="90">
        <v>283348</v>
      </c>
      <c r="EG67" s="90">
        <v>0</v>
      </c>
      <c r="EH67" s="90">
        <v>0</v>
      </c>
      <c r="EI67" s="90">
        <v>-4295</v>
      </c>
      <c r="EJ67" s="90">
        <v>-3200</v>
      </c>
      <c r="EK67" s="90">
        <f t="shared" si="172"/>
        <v>588085</v>
      </c>
      <c r="EL67" s="86">
        <f t="shared" si="154"/>
        <v>456527</v>
      </c>
      <c r="EM67" s="90">
        <v>0</v>
      </c>
      <c r="EN67" s="90">
        <v>0</v>
      </c>
      <c r="EO67" s="86">
        <f t="shared" si="114"/>
        <v>0</v>
      </c>
      <c r="EP67" s="86">
        <f t="shared" si="115"/>
        <v>0</v>
      </c>
      <c r="EQ67" s="90">
        <v>0</v>
      </c>
      <c r="ER67" s="90">
        <v>0</v>
      </c>
      <c r="ES67" s="90">
        <v>359766</v>
      </c>
      <c r="ET67" s="90">
        <v>275624</v>
      </c>
      <c r="EU67" s="90">
        <v>359766</v>
      </c>
      <c r="EV67" s="90">
        <v>275624</v>
      </c>
      <c r="EW67" s="90">
        <v>0</v>
      </c>
      <c r="EX67" s="90">
        <v>0</v>
      </c>
      <c r="EY67" s="90">
        <v>0</v>
      </c>
      <c r="EZ67" s="90">
        <v>0</v>
      </c>
      <c r="FA67" s="90">
        <v>0</v>
      </c>
      <c r="FB67" s="90">
        <v>0</v>
      </c>
      <c r="FC67" s="90">
        <v>0</v>
      </c>
      <c r="FD67" s="90">
        <v>0</v>
      </c>
      <c r="FE67" s="90">
        <v>228319</v>
      </c>
      <c r="FF67" s="90">
        <v>180903</v>
      </c>
      <c r="FG67" s="90">
        <v>0</v>
      </c>
      <c r="FH67" s="90">
        <v>0</v>
      </c>
      <c r="FI67" s="90">
        <f t="shared" si="166"/>
        <v>143062</v>
      </c>
      <c r="FJ67" s="90">
        <f t="shared" si="166"/>
        <v>27695</v>
      </c>
      <c r="FK67" s="90">
        <f t="shared" si="167"/>
        <v>18564</v>
      </c>
      <c r="FL67" s="90">
        <f t="shared" si="167"/>
        <v>24457</v>
      </c>
      <c r="FM67" s="90">
        <v>10640</v>
      </c>
      <c r="FN67" s="90">
        <v>18055</v>
      </c>
      <c r="FO67" s="90">
        <v>0</v>
      </c>
      <c r="FP67" s="90">
        <v>0</v>
      </c>
      <c r="FQ67" s="90">
        <v>2245</v>
      </c>
      <c r="FR67" s="90">
        <v>2312</v>
      </c>
      <c r="FS67" s="90">
        <v>0</v>
      </c>
      <c r="FT67" s="90">
        <v>0</v>
      </c>
      <c r="FU67" s="90">
        <v>0</v>
      </c>
      <c r="FV67" s="90">
        <v>0</v>
      </c>
      <c r="FW67" s="90">
        <v>0</v>
      </c>
      <c r="FX67" s="90">
        <v>0</v>
      </c>
      <c r="FY67" s="90">
        <v>0</v>
      </c>
      <c r="FZ67" s="90">
        <v>0</v>
      </c>
      <c r="GA67" s="90">
        <v>1031</v>
      </c>
      <c r="GB67" s="90">
        <v>1031</v>
      </c>
      <c r="GC67" s="90">
        <v>0</v>
      </c>
      <c r="GD67" s="90">
        <v>0</v>
      </c>
      <c r="GE67" s="90">
        <v>4648</v>
      </c>
      <c r="GF67" s="90">
        <v>3059</v>
      </c>
      <c r="GG67" s="90">
        <v>0</v>
      </c>
      <c r="GH67" s="90">
        <v>0</v>
      </c>
      <c r="GI67" s="90">
        <v>0</v>
      </c>
      <c r="GJ67" s="90">
        <v>0</v>
      </c>
      <c r="GK67" s="95">
        <f>GM67+GO67</f>
        <v>124498</v>
      </c>
      <c r="GL67" s="95">
        <f>+GN67+GP67</f>
        <v>3238</v>
      </c>
      <c r="GM67" s="90">
        <v>972</v>
      </c>
      <c r="GN67" s="90">
        <v>3209</v>
      </c>
      <c r="GO67" s="90">
        <v>123526</v>
      </c>
      <c r="GP67" s="90">
        <v>29</v>
      </c>
      <c r="GQ67" s="90">
        <v>0</v>
      </c>
      <c r="GR67" s="90">
        <v>0</v>
      </c>
      <c r="GS67" s="90">
        <v>0</v>
      </c>
      <c r="GT67" s="90">
        <v>0</v>
      </c>
      <c r="GU67" s="90">
        <v>0</v>
      </c>
      <c r="GV67" s="90">
        <v>0</v>
      </c>
      <c r="GW67" s="90">
        <v>0</v>
      </c>
      <c r="GX67" s="90">
        <v>0</v>
      </c>
      <c r="GY67" s="90">
        <v>0</v>
      </c>
      <c r="GZ67" s="90">
        <v>0</v>
      </c>
      <c r="HA67" s="90">
        <v>0</v>
      </c>
      <c r="HB67" s="90">
        <v>0</v>
      </c>
      <c r="HC67" s="78">
        <f t="shared" si="21"/>
        <v>0</v>
      </c>
      <c r="HD67" s="78">
        <f t="shared" si="185"/>
        <v>0</v>
      </c>
      <c r="HE67" s="94"/>
    </row>
    <row r="68" spans="1:213" s="10" customFormat="1" ht="17.25" customHeight="1">
      <c r="A68" s="99">
        <v>50</v>
      </c>
      <c r="B68" s="92" t="s">
        <v>229</v>
      </c>
      <c r="C68" s="90">
        <f>E68+AW68</f>
        <v>74703</v>
      </c>
      <c r="D68" s="90">
        <f t="shared" si="180"/>
        <v>68980</v>
      </c>
      <c r="E68" s="90">
        <f t="shared" si="174"/>
        <v>67839</v>
      </c>
      <c r="F68" s="90">
        <f t="shared" si="174"/>
        <v>62942</v>
      </c>
      <c r="G68" s="90">
        <f t="shared" si="175"/>
        <v>16570</v>
      </c>
      <c r="H68" s="90">
        <f t="shared" si="175"/>
        <v>13262</v>
      </c>
      <c r="I68" s="90">
        <v>16570</v>
      </c>
      <c r="J68" s="90">
        <v>13262</v>
      </c>
      <c r="K68" s="90">
        <v>0</v>
      </c>
      <c r="L68" s="90">
        <v>0</v>
      </c>
      <c r="M68" s="90">
        <f t="shared" si="176"/>
        <v>0</v>
      </c>
      <c r="N68" s="90">
        <f t="shared" si="176"/>
        <v>0</v>
      </c>
      <c r="O68" s="90">
        <v>0</v>
      </c>
      <c r="P68" s="90">
        <v>0</v>
      </c>
      <c r="Q68" s="90">
        <v>0</v>
      </c>
      <c r="R68" s="86">
        <f t="shared" si="106"/>
        <v>0</v>
      </c>
      <c r="S68" s="90">
        <f t="shared" si="177"/>
        <v>40160</v>
      </c>
      <c r="T68" s="90">
        <f t="shared" si="177"/>
        <v>37942</v>
      </c>
      <c r="U68" s="90">
        <v>29812</v>
      </c>
      <c r="V68" s="90">
        <v>27182</v>
      </c>
      <c r="W68" s="90">
        <v>416</v>
      </c>
      <c r="X68" s="90">
        <v>738</v>
      </c>
      <c r="Y68" s="86">
        <f t="shared" si="107"/>
        <v>0</v>
      </c>
      <c r="Z68" s="90">
        <v>0</v>
      </c>
      <c r="AA68" s="90">
        <v>0</v>
      </c>
      <c r="AB68" s="90">
        <v>0</v>
      </c>
      <c r="AC68" s="90">
        <v>10548</v>
      </c>
      <c r="AD68" s="90">
        <v>10022</v>
      </c>
      <c r="AE68" s="90">
        <v>-616</v>
      </c>
      <c r="AF68" s="90">
        <v>0</v>
      </c>
      <c r="AG68" s="90">
        <f t="shared" si="178"/>
        <v>3770</v>
      </c>
      <c r="AH68" s="90">
        <f t="shared" si="178"/>
        <v>3779</v>
      </c>
      <c r="AI68" s="90">
        <v>3770</v>
      </c>
      <c r="AJ68" s="90">
        <v>3779</v>
      </c>
      <c r="AK68" s="90">
        <v>0</v>
      </c>
      <c r="AL68" s="90">
        <v>0</v>
      </c>
      <c r="AM68" s="90">
        <f t="shared" si="179"/>
        <v>7339</v>
      </c>
      <c r="AN68" s="90">
        <f t="shared" si="179"/>
        <v>7959</v>
      </c>
      <c r="AO68" s="90">
        <v>90</v>
      </c>
      <c r="AP68" s="90">
        <v>0</v>
      </c>
      <c r="AQ68" s="90">
        <v>0</v>
      </c>
      <c r="AR68" s="90">
        <v>0</v>
      </c>
      <c r="AS68" s="90">
        <v>0</v>
      </c>
      <c r="AT68" s="90">
        <v>0</v>
      </c>
      <c r="AU68" s="90">
        <v>7249</v>
      </c>
      <c r="AV68" s="90">
        <v>7959</v>
      </c>
      <c r="AW68" s="90">
        <f>AY68+BK68+CG68+CM68+CW68</f>
        <v>6864</v>
      </c>
      <c r="AX68" s="90">
        <f aca="true" t="shared" si="186" ref="AW68:AX70">AZ68+BL68+CH68+CN68+CX68</f>
        <v>6038</v>
      </c>
      <c r="AY68" s="90">
        <f>SUM(BA68,BC68,BE68,BG68,BI68)</f>
        <v>0</v>
      </c>
      <c r="AZ68" s="90">
        <f t="shared" si="181"/>
        <v>0</v>
      </c>
      <c r="BA68" s="90">
        <v>0</v>
      </c>
      <c r="BB68" s="90">
        <v>0</v>
      </c>
      <c r="BC68" s="90">
        <v>0</v>
      </c>
      <c r="BD68" s="90">
        <v>0</v>
      </c>
      <c r="BE68" s="90">
        <v>0</v>
      </c>
      <c r="BF68" s="90">
        <v>0</v>
      </c>
      <c r="BG68" s="90">
        <v>0</v>
      </c>
      <c r="BH68" s="90">
        <v>0</v>
      </c>
      <c r="BI68" s="90">
        <v>0</v>
      </c>
      <c r="BJ68" s="90">
        <v>0</v>
      </c>
      <c r="BK68" s="90">
        <f aca="true" t="shared" si="187" ref="BK68:BL70">BM68+BS68+BY68+CE68</f>
        <v>6729</v>
      </c>
      <c r="BL68" s="90">
        <f t="shared" si="187"/>
        <v>6038</v>
      </c>
      <c r="BM68" s="90">
        <f t="shared" si="182"/>
        <v>6204</v>
      </c>
      <c r="BN68" s="90">
        <f>BP68+BR68</f>
        <v>5511</v>
      </c>
      <c r="BO68" s="90">
        <v>17873</v>
      </c>
      <c r="BP68" s="90">
        <v>16170</v>
      </c>
      <c r="BQ68" s="90">
        <v>-11669</v>
      </c>
      <c r="BR68" s="90">
        <v>-10659</v>
      </c>
      <c r="BS68" s="90">
        <f t="shared" si="173"/>
        <v>0</v>
      </c>
      <c r="BT68" s="90">
        <f t="shared" si="173"/>
        <v>0</v>
      </c>
      <c r="BU68" s="90">
        <v>0</v>
      </c>
      <c r="BV68" s="90">
        <v>0</v>
      </c>
      <c r="BW68" s="90">
        <v>0</v>
      </c>
      <c r="BX68" s="90">
        <v>0</v>
      </c>
      <c r="BY68" s="90">
        <f t="shared" si="183"/>
        <v>0</v>
      </c>
      <c r="BZ68" s="90">
        <f t="shared" si="183"/>
        <v>0</v>
      </c>
      <c r="CA68" s="90">
        <v>0</v>
      </c>
      <c r="CB68" s="90">
        <v>0</v>
      </c>
      <c r="CC68" s="86">
        <v>0</v>
      </c>
      <c r="CD68" s="86">
        <v>0</v>
      </c>
      <c r="CE68" s="90">
        <v>525</v>
      </c>
      <c r="CF68" s="90">
        <v>527</v>
      </c>
      <c r="CG68" s="90">
        <f aca="true" t="shared" si="188" ref="CG68:CH70">CI68+CK68</f>
        <v>0</v>
      </c>
      <c r="CH68" s="90">
        <f t="shared" si="188"/>
        <v>0</v>
      </c>
      <c r="CI68" s="90">
        <v>265</v>
      </c>
      <c r="CJ68" s="90">
        <v>265</v>
      </c>
      <c r="CK68" s="90">
        <v>-265</v>
      </c>
      <c r="CL68" s="90">
        <v>-265</v>
      </c>
      <c r="CM68" s="90">
        <f aca="true" t="shared" si="189" ref="CM68:CN70">CO68+CQ68+CS68+CU68</f>
        <v>0</v>
      </c>
      <c r="CN68" s="90">
        <f t="shared" si="189"/>
        <v>0</v>
      </c>
      <c r="CO68" s="90">
        <v>0</v>
      </c>
      <c r="CP68" s="90">
        <v>0</v>
      </c>
      <c r="CQ68" s="90">
        <v>0</v>
      </c>
      <c r="CR68" s="90">
        <v>0</v>
      </c>
      <c r="CS68" s="90">
        <v>0</v>
      </c>
      <c r="CT68" s="90">
        <v>0</v>
      </c>
      <c r="CU68" s="90">
        <v>0</v>
      </c>
      <c r="CV68" s="90">
        <v>0</v>
      </c>
      <c r="CW68" s="90">
        <f aca="true" t="shared" si="190" ref="CW68:CX70">CY68+DA68+DC68</f>
        <v>135</v>
      </c>
      <c r="CX68" s="90">
        <f t="shared" si="190"/>
        <v>0</v>
      </c>
      <c r="CY68" s="90">
        <v>0</v>
      </c>
      <c r="CZ68" s="90">
        <v>0</v>
      </c>
      <c r="DA68" s="90">
        <v>135</v>
      </c>
      <c r="DB68" s="90">
        <v>0</v>
      </c>
      <c r="DC68" s="90">
        <v>0</v>
      </c>
      <c r="DD68" s="90">
        <v>0</v>
      </c>
      <c r="DE68" s="90">
        <f t="shared" si="170"/>
        <v>74703</v>
      </c>
      <c r="DF68" s="90">
        <f t="shared" si="170"/>
        <v>68980</v>
      </c>
      <c r="DG68" s="90">
        <f t="shared" si="184"/>
        <v>36169</v>
      </c>
      <c r="DH68" s="90">
        <f t="shared" si="184"/>
        <v>34430</v>
      </c>
      <c r="DI68" s="90">
        <f>DK68+DQ68+DS68+DU68+DW68+DY68+EA68+EC68+EE68+EG68+EI68</f>
        <v>36169</v>
      </c>
      <c r="DJ68" s="90">
        <f>DL68+DR68+DT68+DV68+DX68+DZ68+EB68+ED68+EF68+EH68+EJ68</f>
        <v>34430</v>
      </c>
      <c r="DK68" s="90"/>
      <c r="DL68" s="90">
        <v>0</v>
      </c>
      <c r="DM68" s="90">
        <v>0</v>
      </c>
      <c r="DN68" s="90">
        <v>0</v>
      </c>
      <c r="DO68" s="90">
        <v>0</v>
      </c>
      <c r="DP68" s="90">
        <v>0</v>
      </c>
      <c r="DQ68" s="90">
        <v>626</v>
      </c>
      <c r="DR68" s="90">
        <v>2187</v>
      </c>
      <c r="DS68" s="90">
        <v>2094</v>
      </c>
      <c r="DT68" s="90">
        <v>3684</v>
      </c>
      <c r="DU68" s="90">
        <v>1939</v>
      </c>
      <c r="DV68" s="90">
        <v>688</v>
      </c>
      <c r="DW68" s="90">
        <v>5506</v>
      </c>
      <c r="DX68" s="90">
        <v>5400</v>
      </c>
      <c r="DY68" s="90">
        <v>9859</v>
      </c>
      <c r="DZ68" s="90">
        <v>7856</v>
      </c>
      <c r="EA68" s="85">
        <f t="shared" si="136"/>
        <v>0</v>
      </c>
      <c r="EB68" s="85">
        <f t="shared" si="137"/>
        <v>0</v>
      </c>
      <c r="EC68" s="85">
        <f t="shared" si="111"/>
        <v>0</v>
      </c>
      <c r="ED68" s="85">
        <f t="shared" si="112"/>
        <v>0</v>
      </c>
      <c r="EE68" s="90">
        <v>16145</v>
      </c>
      <c r="EF68" s="90">
        <v>14615</v>
      </c>
      <c r="EG68" s="90">
        <v>0</v>
      </c>
      <c r="EH68" s="90">
        <v>0</v>
      </c>
      <c r="EI68" s="90"/>
      <c r="EJ68" s="90"/>
      <c r="EK68" s="90">
        <f t="shared" si="172"/>
        <v>0</v>
      </c>
      <c r="EL68" s="86">
        <f t="shared" si="154"/>
        <v>0</v>
      </c>
      <c r="EM68" s="90">
        <v>0</v>
      </c>
      <c r="EN68" s="90">
        <v>0</v>
      </c>
      <c r="EO68" s="86">
        <f t="shared" si="114"/>
        <v>0</v>
      </c>
      <c r="EP68" s="86">
        <f t="shared" si="115"/>
        <v>0</v>
      </c>
      <c r="EQ68" s="90"/>
      <c r="ER68" s="90"/>
      <c r="ES68" s="90">
        <v>0</v>
      </c>
      <c r="ET68" s="90">
        <v>0</v>
      </c>
      <c r="EU68" s="90">
        <v>0</v>
      </c>
      <c r="EV68" s="90">
        <v>0</v>
      </c>
      <c r="EW68" s="90">
        <v>0</v>
      </c>
      <c r="EX68" s="90">
        <v>0</v>
      </c>
      <c r="EY68" s="90">
        <v>0</v>
      </c>
      <c r="EZ68" s="90">
        <v>0</v>
      </c>
      <c r="FA68" s="90">
        <v>0</v>
      </c>
      <c r="FB68" s="90">
        <v>0</v>
      </c>
      <c r="FC68" s="90">
        <v>0</v>
      </c>
      <c r="FD68" s="90">
        <v>0</v>
      </c>
      <c r="FE68" s="90">
        <v>0</v>
      </c>
      <c r="FF68" s="90">
        <v>0</v>
      </c>
      <c r="FG68" s="90">
        <v>0</v>
      </c>
      <c r="FH68" s="90">
        <v>0</v>
      </c>
      <c r="FI68" s="90">
        <f aca="true" t="shared" si="191" ref="FI68:FJ70">FK68+GK68</f>
        <v>38534</v>
      </c>
      <c r="FJ68" s="90">
        <f t="shared" si="191"/>
        <v>34550</v>
      </c>
      <c r="FK68" s="90">
        <f aca="true" t="shared" si="192" ref="FK68:FL70">FM68+FO68+FQ68+FS68+FU68+FW68+FY68+GA68+GC68+GE68+GG68+GI68</f>
        <v>38534</v>
      </c>
      <c r="FL68" s="90">
        <f t="shared" si="192"/>
        <v>34550</v>
      </c>
      <c r="FM68" s="90">
        <v>38783</v>
      </c>
      <c r="FN68" s="90">
        <v>38783</v>
      </c>
      <c r="FO68" s="90">
        <v>0</v>
      </c>
      <c r="FP68" s="90">
        <v>0</v>
      </c>
      <c r="FQ68" s="90">
        <v>0</v>
      </c>
      <c r="FR68" s="90">
        <v>0</v>
      </c>
      <c r="FS68" s="90">
        <v>0</v>
      </c>
      <c r="FT68" s="90">
        <v>0</v>
      </c>
      <c r="FU68" s="90">
        <v>0</v>
      </c>
      <c r="FV68" s="90">
        <v>0</v>
      </c>
      <c r="FW68" s="90">
        <v>0</v>
      </c>
      <c r="FX68" s="90">
        <v>0</v>
      </c>
      <c r="FY68" s="90">
        <v>3388</v>
      </c>
      <c r="FZ68" s="90">
        <v>3388</v>
      </c>
      <c r="GA68" s="90">
        <v>0</v>
      </c>
      <c r="GB68" s="90">
        <v>0</v>
      </c>
      <c r="GC68" s="90">
        <v>0</v>
      </c>
      <c r="GD68" s="90">
        <v>0</v>
      </c>
      <c r="GE68" s="90">
        <v>-3637</v>
      </c>
      <c r="GF68" s="90">
        <v>-7621</v>
      </c>
      <c r="GG68" s="90">
        <v>0</v>
      </c>
      <c r="GH68" s="90">
        <v>0</v>
      </c>
      <c r="GI68" s="90">
        <v>0</v>
      </c>
      <c r="GJ68" s="90">
        <v>0</v>
      </c>
      <c r="GK68" s="90">
        <v>0</v>
      </c>
      <c r="GL68" s="90">
        <v>0</v>
      </c>
      <c r="GM68" s="90">
        <v>0</v>
      </c>
      <c r="GN68" s="90">
        <v>0</v>
      </c>
      <c r="GO68" s="90">
        <v>0</v>
      </c>
      <c r="GP68" s="90">
        <v>0</v>
      </c>
      <c r="GQ68" s="90">
        <v>0</v>
      </c>
      <c r="GR68" s="90">
        <v>0</v>
      </c>
      <c r="GS68" s="90">
        <v>0</v>
      </c>
      <c r="GT68" s="90">
        <v>0</v>
      </c>
      <c r="GU68" s="90">
        <v>0</v>
      </c>
      <c r="GV68" s="90">
        <v>0</v>
      </c>
      <c r="GW68" s="90">
        <v>0</v>
      </c>
      <c r="GX68" s="90">
        <v>0</v>
      </c>
      <c r="GY68" s="90">
        <v>0</v>
      </c>
      <c r="GZ68" s="90">
        <v>0</v>
      </c>
      <c r="HA68" s="90">
        <v>0</v>
      </c>
      <c r="HB68" s="90">
        <v>0</v>
      </c>
      <c r="HC68" s="78">
        <f t="shared" si="21"/>
        <v>0</v>
      </c>
      <c r="HD68" s="78">
        <f t="shared" si="185"/>
        <v>0</v>
      </c>
      <c r="HE68" s="94"/>
    </row>
    <row r="69" spans="1:217" s="20" customFormat="1" ht="17.25" customHeight="1">
      <c r="A69" s="99">
        <v>51</v>
      </c>
      <c r="B69" s="92" t="s">
        <v>230</v>
      </c>
      <c r="C69" s="90">
        <f>E69+AW69</f>
        <v>48425.143</v>
      </c>
      <c r="D69" s="90">
        <f>F69+AX69</f>
        <v>48755.098999999995</v>
      </c>
      <c r="E69" s="90">
        <f>G69+M69+S69+AG69+AM69</f>
        <v>38715.786</v>
      </c>
      <c r="F69" s="90">
        <f>H69+N69+T69+AH69+AN69</f>
        <v>40628.518</v>
      </c>
      <c r="G69" s="90">
        <f>SUM(I69+K69)</f>
        <v>20557.915</v>
      </c>
      <c r="H69" s="90">
        <f>SUM(J69+L69)</f>
        <v>25426.143</v>
      </c>
      <c r="I69" s="90">
        <v>20557.915</v>
      </c>
      <c r="J69" s="90">
        <v>25426.143</v>
      </c>
      <c r="K69" s="90">
        <v>0</v>
      </c>
      <c r="L69" s="90">
        <v>0</v>
      </c>
      <c r="M69" s="90">
        <f>SUM(O69+Q69)</f>
        <v>0</v>
      </c>
      <c r="N69" s="90">
        <f t="shared" si="176"/>
        <v>0</v>
      </c>
      <c r="O69" s="90">
        <v>0</v>
      </c>
      <c r="P69" s="90">
        <v>0</v>
      </c>
      <c r="Q69" s="90">
        <v>0</v>
      </c>
      <c r="R69" s="86">
        <f t="shared" si="106"/>
        <v>0</v>
      </c>
      <c r="S69" s="90">
        <f>SUM(U69+W69+Y69+AA69+AC69+AE69)</f>
        <v>17518.975</v>
      </c>
      <c r="T69" s="90">
        <f>SUM(V69+X69+Z69+AB69+AD69+AF69)</f>
        <v>13136.337</v>
      </c>
      <c r="U69" s="90">
        <v>17991.496</v>
      </c>
      <c r="V69" s="90">
        <v>12751.616</v>
      </c>
      <c r="W69" s="90">
        <v>20</v>
      </c>
      <c r="X69" s="90">
        <v>520</v>
      </c>
      <c r="Y69" s="86">
        <f t="shared" si="107"/>
        <v>0</v>
      </c>
      <c r="Z69" s="90">
        <v>0</v>
      </c>
      <c r="AA69" s="90">
        <v>0</v>
      </c>
      <c r="AB69" s="90">
        <v>0</v>
      </c>
      <c r="AC69" s="90">
        <v>24.281</v>
      </c>
      <c r="AD69" s="90">
        <v>374.195</v>
      </c>
      <c r="AE69" s="90">
        <v>-516.802</v>
      </c>
      <c r="AF69" s="90">
        <v>-509.474</v>
      </c>
      <c r="AG69" s="90">
        <f>SUM(AI69+AK69)</f>
        <v>90.382</v>
      </c>
      <c r="AH69" s="90">
        <f>SUM(AJ69+AL69)</f>
        <v>330.55100000000004</v>
      </c>
      <c r="AI69" s="90">
        <v>463.531</v>
      </c>
      <c r="AJ69" s="90">
        <v>703.7</v>
      </c>
      <c r="AK69" s="90">
        <v>-373.149</v>
      </c>
      <c r="AL69" s="90">
        <v>-373.149</v>
      </c>
      <c r="AM69" s="90">
        <f>SUM(AO69+AQ69+AS69+AU69)</f>
        <v>548.5139999999999</v>
      </c>
      <c r="AN69" s="90">
        <f>SUM(AP69+AR69+AT69+AV69)</f>
        <v>1735.487</v>
      </c>
      <c r="AO69" s="90">
        <v>0</v>
      </c>
      <c r="AP69" s="90">
        <v>0</v>
      </c>
      <c r="AQ69" s="90">
        <v>0</v>
      </c>
      <c r="AR69" s="90">
        <v>0</v>
      </c>
      <c r="AS69" s="90">
        <v>17.877</v>
      </c>
      <c r="AT69" s="90">
        <v>0</v>
      </c>
      <c r="AU69" s="90">
        <v>530.637</v>
      </c>
      <c r="AV69" s="90">
        <v>1735.487</v>
      </c>
      <c r="AW69" s="90">
        <f t="shared" si="186"/>
        <v>9709.357</v>
      </c>
      <c r="AX69" s="90">
        <f t="shared" si="186"/>
        <v>8126.580999999999</v>
      </c>
      <c r="AY69" s="90">
        <f>SUM(BA69,BC69,BE69,BG69,BI69)</f>
        <v>0</v>
      </c>
      <c r="AZ69" s="90">
        <f>SUM(BB69,BD69,BF69,BH69,BJ69)</f>
        <v>0</v>
      </c>
      <c r="BA69" s="90">
        <v>0</v>
      </c>
      <c r="BB69" s="90">
        <v>0</v>
      </c>
      <c r="BC69" s="90">
        <v>0</v>
      </c>
      <c r="BD69" s="90">
        <v>0</v>
      </c>
      <c r="BE69" s="90">
        <v>0</v>
      </c>
      <c r="BF69" s="90">
        <v>0</v>
      </c>
      <c r="BG69" s="90">
        <v>0</v>
      </c>
      <c r="BH69" s="90">
        <v>0</v>
      </c>
      <c r="BI69" s="90">
        <v>0</v>
      </c>
      <c r="BJ69" s="90">
        <v>0</v>
      </c>
      <c r="BK69" s="90">
        <f t="shared" si="187"/>
        <v>9709.357</v>
      </c>
      <c r="BL69" s="90">
        <f t="shared" si="187"/>
        <v>8126.580999999999</v>
      </c>
      <c r="BM69" s="90">
        <f>BO69+BQ69</f>
        <v>9709.357</v>
      </c>
      <c r="BN69" s="90">
        <f>BP69+BR69</f>
        <v>8116.239</v>
      </c>
      <c r="BO69" s="90">
        <v>16634.871</v>
      </c>
      <c r="BP69" s="90">
        <v>13898.479</v>
      </c>
      <c r="BQ69" s="90">
        <v>-6925.514</v>
      </c>
      <c r="BR69" s="90">
        <v>-5782.24</v>
      </c>
      <c r="BS69" s="90">
        <f t="shared" si="173"/>
        <v>0</v>
      </c>
      <c r="BT69" s="90">
        <f t="shared" si="173"/>
        <v>0</v>
      </c>
      <c r="BU69" s="90">
        <v>0</v>
      </c>
      <c r="BV69" s="90">
        <v>0</v>
      </c>
      <c r="BW69" s="90">
        <v>0</v>
      </c>
      <c r="BX69" s="90">
        <v>0</v>
      </c>
      <c r="BY69" s="90">
        <f t="shared" si="183"/>
        <v>0</v>
      </c>
      <c r="BZ69" s="90">
        <f t="shared" si="183"/>
        <v>0</v>
      </c>
      <c r="CA69" s="90">
        <v>0</v>
      </c>
      <c r="CB69" s="90">
        <v>0</v>
      </c>
      <c r="CC69" s="86">
        <v>0</v>
      </c>
      <c r="CD69" s="86">
        <v>0</v>
      </c>
      <c r="CE69" s="90">
        <v>0</v>
      </c>
      <c r="CF69" s="90">
        <v>10.342</v>
      </c>
      <c r="CG69" s="90">
        <f t="shared" si="188"/>
        <v>0</v>
      </c>
      <c r="CH69" s="90">
        <f t="shared" si="188"/>
        <v>0</v>
      </c>
      <c r="CI69" s="90">
        <v>0</v>
      </c>
      <c r="CJ69" s="90">
        <v>0</v>
      </c>
      <c r="CK69" s="90">
        <v>0</v>
      </c>
      <c r="CL69" s="90">
        <v>0</v>
      </c>
      <c r="CM69" s="90">
        <f t="shared" si="189"/>
        <v>0</v>
      </c>
      <c r="CN69" s="90">
        <f t="shared" si="189"/>
        <v>0</v>
      </c>
      <c r="CO69" s="90">
        <v>0</v>
      </c>
      <c r="CP69" s="90">
        <v>0</v>
      </c>
      <c r="CQ69" s="90">
        <v>0</v>
      </c>
      <c r="CR69" s="90">
        <v>0</v>
      </c>
      <c r="CS69" s="90">
        <v>0</v>
      </c>
      <c r="CT69" s="90">
        <v>0</v>
      </c>
      <c r="CU69" s="90">
        <v>0</v>
      </c>
      <c r="CV69" s="90">
        <v>0</v>
      </c>
      <c r="CW69" s="90">
        <f t="shared" si="190"/>
        <v>0</v>
      </c>
      <c r="CX69" s="90">
        <f t="shared" si="190"/>
        <v>0</v>
      </c>
      <c r="CY69" s="90">
        <v>0</v>
      </c>
      <c r="CZ69" s="90">
        <v>0</v>
      </c>
      <c r="DA69" s="90">
        <v>0</v>
      </c>
      <c r="DB69" s="90">
        <v>0</v>
      </c>
      <c r="DC69" s="90">
        <v>0</v>
      </c>
      <c r="DD69" s="90">
        <v>0</v>
      </c>
      <c r="DE69" s="90">
        <f t="shared" si="170"/>
        <v>48425.143200000006</v>
      </c>
      <c r="DF69" s="90">
        <f>DH69+FJ69</f>
        <v>48755.096000000005</v>
      </c>
      <c r="DG69" s="90">
        <f t="shared" si="184"/>
        <v>14374.434</v>
      </c>
      <c r="DH69" s="90">
        <f>DJ69+EL69</f>
        <v>19166.479</v>
      </c>
      <c r="DI69" s="90">
        <f t="shared" si="171"/>
        <v>14113.498</v>
      </c>
      <c r="DJ69" s="90">
        <f>DL69+DR69+DT69+DV69+DX69+DZ69+EB69+ED69+EF69+EH69+EJ69</f>
        <v>19081.292999999998</v>
      </c>
      <c r="DK69" s="90"/>
      <c r="DL69" s="90">
        <v>0</v>
      </c>
      <c r="DM69" s="90">
        <v>0</v>
      </c>
      <c r="DN69" s="90">
        <v>0</v>
      </c>
      <c r="DO69" s="90">
        <v>0</v>
      </c>
      <c r="DP69" s="90">
        <v>0</v>
      </c>
      <c r="DQ69" s="90">
        <v>1082.198</v>
      </c>
      <c r="DR69" s="90">
        <v>1883.582</v>
      </c>
      <c r="DS69" s="90">
        <v>264.849</v>
      </c>
      <c r="DT69" s="90">
        <v>300</v>
      </c>
      <c r="DU69" s="90">
        <v>2232.13</v>
      </c>
      <c r="DV69" s="90">
        <v>2779.595</v>
      </c>
      <c r="DW69" s="90">
        <v>8932.043</v>
      </c>
      <c r="DX69" s="90">
        <v>12569.735</v>
      </c>
      <c r="DY69" s="90">
        <v>0</v>
      </c>
      <c r="DZ69" s="90">
        <v>0</v>
      </c>
      <c r="EA69" s="85">
        <f t="shared" si="136"/>
        <v>0</v>
      </c>
      <c r="EB69" s="85">
        <f t="shared" si="137"/>
        <v>0</v>
      </c>
      <c r="EC69" s="85">
        <f t="shared" si="111"/>
        <v>0</v>
      </c>
      <c r="ED69" s="85">
        <f t="shared" si="112"/>
        <v>0</v>
      </c>
      <c r="EE69" s="90">
        <v>47.256</v>
      </c>
      <c r="EF69" s="90">
        <v>21.085</v>
      </c>
      <c r="EG69" s="90">
        <v>0</v>
      </c>
      <c r="EH69" s="90">
        <v>0</v>
      </c>
      <c r="EI69" s="90">
        <v>1555.022</v>
      </c>
      <c r="EJ69" s="90">
        <v>1527.296</v>
      </c>
      <c r="EK69" s="90">
        <f t="shared" si="172"/>
        <v>260.936</v>
      </c>
      <c r="EL69" s="86">
        <f>EN69+EP69+ER69+ET69+EZ69+FB69+FD69+FF69+FH69</f>
        <v>85.186</v>
      </c>
      <c r="EM69" s="90">
        <v>0</v>
      </c>
      <c r="EN69" s="90">
        <v>0</v>
      </c>
      <c r="EO69" s="86">
        <f t="shared" si="114"/>
        <v>0</v>
      </c>
      <c r="EP69" s="86">
        <f t="shared" si="115"/>
        <v>0</v>
      </c>
      <c r="EQ69" s="90">
        <v>14.586</v>
      </c>
      <c r="ER69" s="90">
        <v>22.186</v>
      </c>
      <c r="ES69" s="90">
        <v>0</v>
      </c>
      <c r="ET69" s="90">
        <v>0</v>
      </c>
      <c r="EU69" s="90">
        <v>0</v>
      </c>
      <c r="EV69" s="90">
        <v>0</v>
      </c>
      <c r="EW69" s="90">
        <v>0</v>
      </c>
      <c r="EX69" s="90">
        <v>0</v>
      </c>
      <c r="EY69" s="90">
        <v>0</v>
      </c>
      <c r="EZ69" s="90">
        <v>0</v>
      </c>
      <c r="FA69" s="90">
        <v>0</v>
      </c>
      <c r="FB69" s="90">
        <v>0</v>
      </c>
      <c r="FC69" s="90">
        <v>0</v>
      </c>
      <c r="FD69" s="90">
        <v>0</v>
      </c>
      <c r="FE69" s="90">
        <v>0</v>
      </c>
      <c r="FF69" s="90">
        <v>63</v>
      </c>
      <c r="FG69" s="90">
        <v>246.35</v>
      </c>
      <c r="FH69" s="90">
        <v>0</v>
      </c>
      <c r="FI69" s="90">
        <f t="shared" si="191"/>
        <v>34050.709200000005</v>
      </c>
      <c r="FJ69" s="90">
        <f t="shared" si="191"/>
        <v>29588.617000000002</v>
      </c>
      <c r="FK69" s="90">
        <f t="shared" si="192"/>
        <v>33889.2562</v>
      </c>
      <c r="FL69" s="90">
        <f t="shared" si="192"/>
        <v>29427.164</v>
      </c>
      <c r="FM69" s="90">
        <v>20145</v>
      </c>
      <c r="FN69" s="90">
        <v>20145</v>
      </c>
      <c r="FO69" s="90">
        <v>0</v>
      </c>
      <c r="FP69" s="90">
        <v>0</v>
      </c>
      <c r="FQ69" s="90">
        <v>22.785</v>
      </c>
      <c r="FR69" s="90">
        <v>0</v>
      </c>
      <c r="FS69" s="90">
        <v>0</v>
      </c>
      <c r="FT69" s="90">
        <v>0</v>
      </c>
      <c r="FU69" s="90">
        <v>0</v>
      </c>
      <c r="FV69" s="90">
        <v>0</v>
      </c>
      <c r="FW69" s="90">
        <v>0</v>
      </c>
      <c r="FX69" s="90">
        <v>0</v>
      </c>
      <c r="FY69" s="90">
        <v>0</v>
      </c>
      <c r="FZ69" s="90">
        <v>0</v>
      </c>
      <c r="GA69" s="90">
        <v>425.0472</v>
      </c>
      <c r="GB69" s="90">
        <v>425.042</v>
      </c>
      <c r="GC69" s="90">
        <v>0</v>
      </c>
      <c r="GD69" s="90">
        <v>0</v>
      </c>
      <c r="GE69" s="90">
        <v>13296.424</v>
      </c>
      <c r="GF69" s="90">
        <v>8857.122</v>
      </c>
      <c r="GG69" s="90">
        <v>0</v>
      </c>
      <c r="GH69" s="90">
        <v>0</v>
      </c>
      <c r="GI69" s="90">
        <v>0</v>
      </c>
      <c r="GJ69" s="90">
        <v>0</v>
      </c>
      <c r="GK69" s="90">
        <f>GM69+GO69</f>
        <v>161.453</v>
      </c>
      <c r="GL69" s="90">
        <f>GN69+GP69</f>
        <v>161.453</v>
      </c>
      <c r="GM69" s="90">
        <v>161.453</v>
      </c>
      <c r="GN69" s="90">
        <v>161.453</v>
      </c>
      <c r="GO69" s="90">
        <v>0</v>
      </c>
      <c r="GP69" s="90">
        <v>0</v>
      </c>
      <c r="GQ69" s="90">
        <v>0</v>
      </c>
      <c r="GR69" s="90">
        <v>0</v>
      </c>
      <c r="GS69" s="90">
        <v>0</v>
      </c>
      <c r="GT69" s="90">
        <v>0</v>
      </c>
      <c r="GU69" s="90">
        <v>0</v>
      </c>
      <c r="GV69" s="90">
        <v>0</v>
      </c>
      <c r="GW69" s="90">
        <v>0</v>
      </c>
      <c r="GX69" s="90">
        <v>0</v>
      </c>
      <c r="GY69" s="90">
        <v>0</v>
      </c>
      <c r="GZ69" s="90">
        <v>0</v>
      </c>
      <c r="HA69" s="90">
        <v>0</v>
      </c>
      <c r="HB69" s="90">
        <v>0</v>
      </c>
      <c r="HC69" s="78">
        <f t="shared" si="21"/>
        <v>-0.00020000000949949026</v>
      </c>
      <c r="HD69" s="78">
        <f t="shared" si="185"/>
        <v>0.002999999989697244</v>
      </c>
      <c r="HE69" s="94"/>
      <c r="HH69" s="24">
        <f>C69-DE69</f>
        <v>-0.00020000000949949026</v>
      </c>
      <c r="HI69" s="24">
        <f>D69-DF69</f>
        <v>0.002999999989697244</v>
      </c>
    </row>
    <row r="70" spans="1:220" s="12" customFormat="1" ht="17.25" customHeight="1">
      <c r="A70" s="99">
        <v>52</v>
      </c>
      <c r="B70" s="113" t="s">
        <v>198</v>
      </c>
      <c r="C70" s="114">
        <f>E70+AW70</f>
        <v>1319992</v>
      </c>
      <c r="D70" s="114">
        <f>F70+AX70</f>
        <v>1348405</v>
      </c>
      <c r="E70" s="114">
        <f>G70+M70+S70+AG70+AM70</f>
        <v>369067</v>
      </c>
      <c r="F70" s="114">
        <f>H70+N70+T70+AH70+AN70</f>
        <v>309368</v>
      </c>
      <c r="G70" s="114">
        <f>SUM(I70+K70)</f>
        <v>21080</v>
      </c>
      <c r="H70" s="114">
        <f>SUM(J70+L70)</f>
        <v>92410</v>
      </c>
      <c r="I70" s="115">
        <v>21080</v>
      </c>
      <c r="J70" s="115">
        <v>92410</v>
      </c>
      <c r="K70" s="114">
        <v>0</v>
      </c>
      <c r="L70" s="114">
        <v>0</v>
      </c>
      <c r="M70" s="114">
        <f>SUM(O70+Q70)</f>
        <v>0</v>
      </c>
      <c r="N70" s="114">
        <f t="shared" si="176"/>
        <v>0</v>
      </c>
      <c r="O70" s="114">
        <v>0</v>
      </c>
      <c r="P70" s="114">
        <v>0</v>
      </c>
      <c r="Q70" s="114">
        <v>0</v>
      </c>
      <c r="R70" s="114">
        <v>0</v>
      </c>
      <c r="S70" s="114">
        <f>SUM(U70+W70+Y70+AA70+AC70+AE70)</f>
        <v>298986</v>
      </c>
      <c r="T70" s="114">
        <f>SUM(V70+X70+Z70+AB70+AD70+AF70)</f>
        <v>157827</v>
      </c>
      <c r="U70" s="114">
        <v>287372</v>
      </c>
      <c r="V70" s="114">
        <v>138956</v>
      </c>
      <c r="W70" s="114">
        <v>15137</v>
      </c>
      <c r="X70" s="114">
        <v>23858</v>
      </c>
      <c r="Y70" s="114">
        <v>0</v>
      </c>
      <c r="Z70" s="114">
        <v>0</v>
      </c>
      <c r="AA70" s="114">
        <v>0</v>
      </c>
      <c r="AB70" s="114">
        <v>0</v>
      </c>
      <c r="AC70" s="114">
        <v>4331</v>
      </c>
      <c r="AD70" s="114">
        <v>2875</v>
      </c>
      <c r="AE70" s="114">
        <v>-7854</v>
      </c>
      <c r="AF70" s="114">
        <v>-7862</v>
      </c>
      <c r="AG70" s="114">
        <f>SUM(AI70+AK70)</f>
        <v>40252</v>
      </c>
      <c r="AH70" s="114">
        <f>SUM(AJ70+AL70)</f>
        <v>44587</v>
      </c>
      <c r="AI70" s="114">
        <v>40252</v>
      </c>
      <c r="AJ70" s="114">
        <v>44587</v>
      </c>
      <c r="AK70" s="114">
        <v>0</v>
      </c>
      <c r="AL70" s="114">
        <v>0</v>
      </c>
      <c r="AM70" s="114">
        <f>SUM(AO70+AQ70+AS70+AU70)</f>
        <v>8749</v>
      </c>
      <c r="AN70" s="114">
        <f>SUM(AP70+AR70+AT70+AV70)</f>
        <v>14544</v>
      </c>
      <c r="AO70" s="114">
        <v>5669</v>
      </c>
      <c r="AP70" s="114">
        <v>3193</v>
      </c>
      <c r="AQ70" s="114">
        <v>0</v>
      </c>
      <c r="AR70" s="114">
        <v>138</v>
      </c>
      <c r="AS70" s="114">
        <v>0</v>
      </c>
      <c r="AT70" s="114">
        <v>7482</v>
      </c>
      <c r="AU70" s="114">
        <v>3080</v>
      </c>
      <c r="AV70" s="114">
        <v>3731</v>
      </c>
      <c r="AW70" s="114">
        <f t="shared" si="186"/>
        <v>950925</v>
      </c>
      <c r="AX70" s="114">
        <f t="shared" si="186"/>
        <v>1039037</v>
      </c>
      <c r="AY70" s="114">
        <f>SUM(BA70,BC70,BE70,BG70,BI70)</f>
        <v>0</v>
      </c>
      <c r="AZ70" s="114">
        <f>SUM(BB70,BD70,BF70,BH70,BJ70)</f>
        <v>0</v>
      </c>
      <c r="BA70" s="114">
        <v>0</v>
      </c>
      <c r="BB70" s="114">
        <v>0</v>
      </c>
      <c r="BC70" s="114">
        <v>0</v>
      </c>
      <c r="BD70" s="114">
        <v>0</v>
      </c>
      <c r="BE70" s="114">
        <v>0</v>
      </c>
      <c r="BF70" s="114">
        <v>0</v>
      </c>
      <c r="BG70" s="114">
        <v>0</v>
      </c>
      <c r="BH70" s="114">
        <v>0</v>
      </c>
      <c r="BI70" s="114">
        <v>0</v>
      </c>
      <c r="BJ70" s="114">
        <v>0</v>
      </c>
      <c r="BK70" s="114">
        <f t="shared" si="187"/>
        <v>947755</v>
      </c>
      <c r="BL70" s="114">
        <f t="shared" si="187"/>
        <v>1035140</v>
      </c>
      <c r="BM70" s="114">
        <f>BO70+BQ70</f>
        <v>743787</v>
      </c>
      <c r="BN70" s="114">
        <f>BP70+BR70</f>
        <v>842769</v>
      </c>
      <c r="BO70" s="114">
        <v>1736428</v>
      </c>
      <c r="BP70" s="114">
        <v>1513736</v>
      </c>
      <c r="BQ70" s="114">
        <v>-992641</v>
      </c>
      <c r="BR70" s="114">
        <v>-670967</v>
      </c>
      <c r="BS70" s="114">
        <v>0</v>
      </c>
      <c r="BT70" s="114">
        <v>0</v>
      </c>
      <c r="BU70" s="114">
        <v>0</v>
      </c>
      <c r="BV70" s="114">
        <v>0</v>
      </c>
      <c r="BW70" s="114">
        <v>0</v>
      </c>
      <c r="BX70" s="114">
        <v>0</v>
      </c>
      <c r="BY70" s="115">
        <f t="shared" si="183"/>
        <v>132</v>
      </c>
      <c r="BZ70" s="115">
        <f t="shared" si="183"/>
        <v>164</v>
      </c>
      <c r="CA70" s="114">
        <v>302</v>
      </c>
      <c r="CB70" s="114">
        <v>302</v>
      </c>
      <c r="CC70" s="114">
        <v>-170</v>
      </c>
      <c r="CD70" s="114">
        <v>-138</v>
      </c>
      <c r="CE70" s="114">
        <v>203836</v>
      </c>
      <c r="CF70" s="114">
        <v>192207</v>
      </c>
      <c r="CG70" s="114">
        <f t="shared" si="188"/>
        <v>0</v>
      </c>
      <c r="CH70" s="114">
        <f t="shared" si="188"/>
        <v>0</v>
      </c>
      <c r="CI70" s="114">
        <v>0</v>
      </c>
      <c r="CJ70" s="114">
        <v>0</v>
      </c>
      <c r="CK70" s="114">
        <v>0</v>
      </c>
      <c r="CL70" s="114">
        <v>0</v>
      </c>
      <c r="CM70" s="114">
        <v>0</v>
      </c>
      <c r="CN70" s="114">
        <f t="shared" si="189"/>
        <v>0</v>
      </c>
      <c r="CO70" s="114">
        <v>0</v>
      </c>
      <c r="CP70" s="114">
        <v>0</v>
      </c>
      <c r="CQ70" s="114">
        <v>0</v>
      </c>
      <c r="CR70" s="114">
        <v>0</v>
      </c>
      <c r="CS70" s="114">
        <v>0</v>
      </c>
      <c r="CT70" s="114">
        <v>0</v>
      </c>
      <c r="CU70" s="114">
        <v>0</v>
      </c>
      <c r="CV70" s="114">
        <v>0</v>
      </c>
      <c r="CW70" s="114">
        <f t="shared" si="190"/>
        <v>3170</v>
      </c>
      <c r="CX70" s="114">
        <f t="shared" si="190"/>
        <v>3897</v>
      </c>
      <c r="CY70" s="114">
        <v>3170</v>
      </c>
      <c r="CZ70" s="114">
        <v>3897</v>
      </c>
      <c r="DA70" s="114">
        <v>0</v>
      </c>
      <c r="DB70" s="114">
        <v>0</v>
      </c>
      <c r="DC70" s="114">
        <v>0</v>
      </c>
      <c r="DD70" s="114">
        <v>0</v>
      </c>
      <c r="DE70" s="114">
        <f t="shared" si="170"/>
        <v>1319992</v>
      </c>
      <c r="DF70" s="114">
        <f t="shared" si="170"/>
        <v>1348405</v>
      </c>
      <c r="DG70" s="114">
        <f t="shared" si="184"/>
        <v>417089</v>
      </c>
      <c r="DH70" s="114">
        <f t="shared" si="184"/>
        <v>326122</v>
      </c>
      <c r="DI70" s="114">
        <f t="shared" si="171"/>
        <v>365976</v>
      </c>
      <c r="DJ70" s="114">
        <f t="shared" si="171"/>
        <v>250470</v>
      </c>
      <c r="DK70" s="114">
        <v>43562</v>
      </c>
      <c r="DL70" s="90">
        <v>0</v>
      </c>
      <c r="DM70" s="90">
        <v>0</v>
      </c>
      <c r="DN70" s="90">
        <v>0</v>
      </c>
      <c r="DO70" s="90">
        <v>0</v>
      </c>
      <c r="DP70" s="90">
        <v>0</v>
      </c>
      <c r="DQ70" s="114">
        <v>168314</v>
      </c>
      <c r="DR70" s="114">
        <v>48256</v>
      </c>
      <c r="DS70" s="114">
        <v>5151</v>
      </c>
      <c r="DT70" s="114">
        <v>6332</v>
      </c>
      <c r="DU70" s="114">
        <v>16446</v>
      </c>
      <c r="DV70" s="114">
        <v>2510</v>
      </c>
      <c r="DW70" s="114">
        <v>112087</v>
      </c>
      <c r="DX70" s="114">
        <v>143459</v>
      </c>
      <c r="DY70" s="90">
        <v>0</v>
      </c>
      <c r="DZ70" s="90">
        <v>0</v>
      </c>
      <c r="EA70" s="85">
        <f t="shared" si="136"/>
        <v>0</v>
      </c>
      <c r="EB70" s="85">
        <f t="shared" si="137"/>
        <v>0</v>
      </c>
      <c r="EC70" s="85">
        <f t="shared" si="111"/>
        <v>0</v>
      </c>
      <c r="ED70" s="85">
        <f t="shared" si="112"/>
        <v>0</v>
      </c>
      <c r="EE70" s="114">
        <v>6889</v>
      </c>
      <c r="EF70" s="114">
        <v>47083</v>
      </c>
      <c r="EG70" s="85">
        <f>SUM(EG71:EG87)</f>
        <v>0</v>
      </c>
      <c r="EH70" s="85">
        <f>SUM(EH71:EH87)</f>
        <v>0</v>
      </c>
      <c r="EI70" s="114">
        <v>13527</v>
      </c>
      <c r="EJ70" s="114">
        <v>2830</v>
      </c>
      <c r="EK70" s="114">
        <f>EM70+EO70+EQ70+ES70+EY70+FA70+FC70+FE70+FG70</f>
        <v>51113</v>
      </c>
      <c r="EL70" s="114">
        <f>EN70+EP70+ER70+ET70+EZ70+FB70+FD70+FF70+FH70</f>
        <v>75652</v>
      </c>
      <c r="EM70" s="85">
        <f aca="true" t="shared" si="193" ref="EM70:ER70">SUM(EM71:EM87)</f>
        <v>0</v>
      </c>
      <c r="EN70" s="85">
        <f t="shared" si="193"/>
        <v>0</v>
      </c>
      <c r="EO70" s="85">
        <f t="shared" si="193"/>
        <v>0</v>
      </c>
      <c r="EP70" s="85">
        <f t="shared" si="193"/>
        <v>0</v>
      </c>
      <c r="EQ70" s="85">
        <f t="shared" si="193"/>
        <v>0</v>
      </c>
      <c r="ER70" s="85">
        <f t="shared" si="193"/>
        <v>0</v>
      </c>
      <c r="ES70" s="114">
        <v>18047</v>
      </c>
      <c r="ET70" s="114">
        <v>26006</v>
      </c>
      <c r="EU70" s="85">
        <f aca="true" t="shared" si="194" ref="EU70:FD70">SUM(EU71:EU87)</f>
        <v>0</v>
      </c>
      <c r="EV70" s="85">
        <f t="shared" si="194"/>
        <v>0</v>
      </c>
      <c r="EW70" s="85">
        <f t="shared" si="194"/>
        <v>0</v>
      </c>
      <c r="EX70" s="85">
        <f t="shared" si="194"/>
        <v>0</v>
      </c>
      <c r="EY70" s="85">
        <f t="shared" si="194"/>
        <v>0</v>
      </c>
      <c r="EZ70" s="85">
        <f t="shared" si="194"/>
        <v>0</v>
      </c>
      <c r="FA70" s="85">
        <f t="shared" si="194"/>
        <v>0</v>
      </c>
      <c r="FB70" s="85">
        <f t="shared" si="194"/>
        <v>0</v>
      </c>
      <c r="FC70" s="85">
        <f t="shared" si="194"/>
        <v>0</v>
      </c>
      <c r="FD70" s="85">
        <f t="shared" si="194"/>
        <v>0</v>
      </c>
      <c r="FE70" s="114">
        <v>28053</v>
      </c>
      <c r="FF70" s="114">
        <v>48483</v>
      </c>
      <c r="FG70" s="114">
        <v>5013</v>
      </c>
      <c r="FH70" s="114">
        <v>1163</v>
      </c>
      <c r="FI70" s="114">
        <f t="shared" si="191"/>
        <v>902903</v>
      </c>
      <c r="FJ70" s="114">
        <f t="shared" si="191"/>
        <v>1022283</v>
      </c>
      <c r="FK70" s="114">
        <f t="shared" si="192"/>
        <v>332680</v>
      </c>
      <c r="FL70" s="114">
        <f t="shared" si="192"/>
        <v>329063</v>
      </c>
      <c r="FM70" s="114">
        <v>288378</v>
      </c>
      <c r="FN70" s="114">
        <v>289835</v>
      </c>
      <c r="FO70" s="114">
        <v>0</v>
      </c>
      <c r="FP70" s="114">
        <v>0</v>
      </c>
      <c r="FQ70" s="114">
        <v>0</v>
      </c>
      <c r="FR70" s="114">
        <v>0</v>
      </c>
      <c r="FS70" s="114">
        <v>0</v>
      </c>
      <c r="FT70" s="114">
        <v>0</v>
      </c>
      <c r="FU70" s="114">
        <v>0</v>
      </c>
      <c r="FV70" s="114">
        <v>0</v>
      </c>
      <c r="FW70" s="114">
        <v>7546</v>
      </c>
      <c r="FX70" s="114">
        <v>6548</v>
      </c>
      <c r="FY70" s="114">
        <v>13721</v>
      </c>
      <c r="FZ70" s="114">
        <v>3700</v>
      </c>
      <c r="GA70" s="114">
        <v>7472</v>
      </c>
      <c r="GB70" s="114">
        <v>7472</v>
      </c>
      <c r="GC70" s="114">
        <v>0</v>
      </c>
      <c r="GD70" s="114">
        <v>0</v>
      </c>
      <c r="GE70" s="114">
        <v>10807</v>
      </c>
      <c r="GF70" s="114">
        <v>10807</v>
      </c>
      <c r="GG70" s="114">
        <v>4756</v>
      </c>
      <c r="GH70" s="114">
        <v>10701</v>
      </c>
      <c r="GI70" s="114">
        <v>0</v>
      </c>
      <c r="GJ70" s="114">
        <v>0</v>
      </c>
      <c r="GK70" s="86">
        <f>GM70+GO70</f>
        <v>570223</v>
      </c>
      <c r="GL70" s="86">
        <f>GN70+GP70</f>
        <v>693220</v>
      </c>
      <c r="GM70" s="114">
        <v>180847</v>
      </c>
      <c r="GN70" s="114">
        <v>180848</v>
      </c>
      <c r="GO70" s="114">
        <v>389376</v>
      </c>
      <c r="GP70" s="114">
        <v>512372</v>
      </c>
      <c r="GQ70" s="114">
        <v>0</v>
      </c>
      <c r="GR70" s="114">
        <v>0</v>
      </c>
      <c r="GS70" s="114">
        <v>0</v>
      </c>
      <c r="GT70" s="114">
        <v>0</v>
      </c>
      <c r="GU70" s="114">
        <v>0</v>
      </c>
      <c r="GV70" s="114">
        <v>0</v>
      </c>
      <c r="GW70" s="114">
        <v>134</v>
      </c>
      <c r="GX70" s="114">
        <v>134</v>
      </c>
      <c r="GY70" s="114">
        <v>0</v>
      </c>
      <c r="GZ70" s="114">
        <v>2</v>
      </c>
      <c r="HA70" s="114">
        <v>0</v>
      </c>
      <c r="HB70" s="114">
        <v>0</v>
      </c>
      <c r="HC70" s="78">
        <f t="shared" si="21"/>
        <v>0</v>
      </c>
      <c r="HD70" s="78">
        <f t="shared" si="185"/>
        <v>0</v>
      </c>
      <c r="HE70" s="47"/>
      <c r="HF70" s="19"/>
      <c r="HG70" s="19"/>
      <c r="HH70" s="13">
        <f>C70-DE70</f>
        <v>0</v>
      </c>
      <c r="HI70" s="13">
        <f>D70-DF70</f>
        <v>0</v>
      </c>
      <c r="HJ70" s="11"/>
      <c r="HK70" s="11"/>
      <c r="HL70" s="11"/>
    </row>
    <row r="71" spans="211:212" ht="15">
      <c r="HC71" s="3"/>
      <c r="HD71" s="3"/>
    </row>
  </sheetData>
  <sheetProtection/>
  <mergeCells count="330">
    <mergeCell ref="K10:L11"/>
    <mergeCell ref="AA12:AB12"/>
    <mergeCell ref="I2:J2"/>
    <mergeCell ref="GQ7:GV8"/>
    <mergeCell ref="GW7:HB8"/>
    <mergeCell ref="GQ9:GV9"/>
    <mergeCell ref="GW9:HB9"/>
    <mergeCell ref="G9:J9"/>
    <mergeCell ref="E8:J8"/>
    <mergeCell ref="FI9:FJ11"/>
    <mergeCell ref="G10:J11"/>
    <mergeCell ref="BK13:BL13"/>
    <mergeCell ref="AK12:AL12"/>
    <mergeCell ref="AY12:AZ12"/>
    <mergeCell ref="BC12:BD12"/>
    <mergeCell ref="C8:D11"/>
    <mergeCell ref="M10:R11"/>
    <mergeCell ref="E9:F11"/>
    <mergeCell ref="S10:Z11"/>
    <mergeCell ref="AW9:AX11"/>
    <mergeCell ref="AW8:AZ8"/>
    <mergeCell ref="CM12:CN12"/>
    <mergeCell ref="CO12:CP12"/>
    <mergeCell ref="Y12:Z12"/>
    <mergeCell ref="HC7:HD13"/>
    <mergeCell ref="DG9:DH11"/>
    <mergeCell ref="DE12:DF12"/>
    <mergeCell ref="DI10:DL11"/>
    <mergeCell ref="DE8:DF11"/>
    <mergeCell ref="BK11:BL12"/>
    <mergeCell ref="DE7:DL7"/>
    <mergeCell ref="C7:J7"/>
    <mergeCell ref="K7:R7"/>
    <mergeCell ref="K8:R8"/>
    <mergeCell ref="K9:R9"/>
    <mergeCell ref="BE13:BF13"/>
    <mergeCell ref="BS13:BT13"/>
    <mergeCell ref="M13:N13"/>
    <mergeCell ref="I13:J13"/>
    <mergeCell ref="K13:L13"/>
    <mergeCell ref="O13:P13"/>
    <mergeCell ref="AI12:AJ12"/>
    <mergeCell ref="BY12:BZ12"/>
    <mergeCell ref="AW12:AX12"/>
    <mergeCell ref="O12:P12"/>
    <mergeCell ref="A7:A14"/>
    <mergeCell ref="B7:B14"/>
    <mergeCell ref="C13:D13"/>
    <mergeCell ref="E13:F13"/>
    <mergeCell ref="G13:H13"/>
    <mergeCell ref="AY13:AZ13"/>
    <mergeCell ref="BS12:BT12"/>
    <mergeCell ref="BA12:BB12"/>
    <mergeCell ref="CY12:CZ12"/>
    <mergeCell ref="DG12:DH12"/>
    <mergeCell ref="M12:N12"/>
    <mergeCell ref="DQ12:DR12"/>
    <mergeCell ref="DI12:DJ12"/>
    <mergeCell ref="AS12:AT12"/>
    <mergeCell ref="AO12:AP12"/>
    <mergeCell ref="AG12:AH12"/>
    <mergeCell ref="EO12:EP12"/>
    <mergeCell ref="CS12:CT12"/>
    <mergeCell ref="CU12:CV12"/>
    <mergeCell ref="EQ12:ER12"/>
    <mergeCell ref="EG12:EH12"/>
    <mergeCell ref="CA12:CB12"/>
    <mergeCell ref="EE12:EF12"/>
    <mergeCell ref="DK12:DL12"/>
    <mergeCell ref="DY12:DZ12"/>
    <mergeCell ref="DU12:DV12"/>
    <mergeCell ref="FI12:FJ12"/>
    <mergeCell ref="FC13:FD13"/>
    <mergeCell ref="FC12:FD12"/>
    <mergeCell ref="FA12:FB12"/>
    <mergeCell ref="EM13:EN13"/>
    <mergeCell ref="W12:X12"/>
    <mergeCell ref="AC12:AD12"/>
    <mergeCell ref="CC12:CD12"/>
    <mergeCell ref="BW12:BX12"/>
    <mergeCell ref="ES12:ET12"/>
    <mergeCell ref="FM13:FN13"/>
    <mergeCell ref="GC13:GD13"/>
    <mergeCell ref="FQ13:FR13"/>
    <mergeCell ref="EO13:EP13"/>
    <mergeCell ref="FO12:FP12"/>
    <mergeCell ref="FO13:FP13"/>
    <mergeCell ref="EY13:EZ13"/>
    <mergeCell ref="FA13:FB13"/>
    <mergeCell ref="FE13:FF13"/>
    <mergeCell ref="FQ12:FR12"/>
    <mergeCell ref="GG12:GH12"/>
    <mergeCell ref="GG13:GH13"/>
    <mergeCell ref="FY13:FZ13"/>
    <mergeCell ref="GE12:GF12"/>
    <mergeCell ref="GE13:GF13"/>
    <mergeCell ref="FW13:FX13"/>
    <mergeCell ref="FW12:FX12"/>
    <mergeCell ref="DS13:DT13"/>
    <mergeCell ref="DU13:DV13"/>
    <mergeCell ref="FS13:FT13"/>
    <mergeCell ref="GA13:GB13"/>
    <mergeCell ref="FU13:FV13"/>
    <mergeCell ref="EK13:EL13"/>
    <mergeCell ref="FI13:FJ13"/>
    <mergeCell ref="FK13:FL13"/>
    <mergeCell ref="EQ13:ER13"/>
    <mergeCell ref="DW13:DX13"/>
    <mergeCell ref="FS12:FT12"/>
    <mergeCell ref="HA10:HB13"/>
    <mergeCell ref="FM12:FN12"/>
    <mergeCell ref="FY12:FZ12"/>
    <mergeCell ref="GA12:GB12"/>
    <mergeCell ref="GC12:GD12"/>
    <mergeCell ref="GQ10:GR13"/>
    <mergeCell ref="GW10:GX13"/>
    <mergeCell ref="GO13:GP13"/>
    <mergeCell ref="FU12:FV12"/>
    <mergeCell ref="DI13:DJ13"/>
    <mergeCell ref="GY10:GZ13"/>
    <mergeCell ref="AU13:AV13"/>
    <mergeCell ref="BG13:BH13"/>
    <mergeCell ref="BI13:BJ13"/>
    <mergeCell ref="CE13:CF13"/>
    <mergeCell ref="BQ13:BR13"/>
    <mergeCell ref="BW13:BX13"/>
    <mergeCell ref="CC13:CD13"/>
    <mergeCell ref="DG13:DH13"/>
    <mergeCell ref="CS13:CT13"/>
    <mergeCell ref="DE13:DF13"/>
    <mergeCell ref="CI13:CJ13"/>
    <mergeCell ref="CU13:CV13"/>
    <mergeCell ref="DA13:DB13"/>
    <mergeCell ref="CM13:CN13"/>
    <mergeCell ref="CY13:CZ13"/>
    <mergeCell ref="CK13:CL13"/>
    <mergeCell ref="CO13:CP13"/>
    <mergeCell ref="CQ13:CR13"/>
    <mergeCell ref="Q13:R13"/>
    <mergeCell ref="U13:V13"/>
    <mergeCell ref="W13:X13"/>
    <mergeCell ref="AK13:AL13"/>
    <mergeCell ref="AI13:AJ13"/>
    <mergeCell ref="Y13:Z13"/>
    <mergeCell ref="AA13:AB13"/>
    <mergeCell ref="AE13:AF13"/>
    <mergeCell ref="S13:T13"/>
    <mergeCell ref="AC13:AD13"/>
    <mergeCell ref="AO13:AP13"/>
    <mergeCell ref="AQ13:AR13"/>
    <mergeCell ref="AM13:AN13"/>
    <mergeCell ref="AG13:AH13"/>
    <mergeCell ref="BU12:BV12"/>
    <mergeCell ref="BO13:BP13"/>
    <mergeCell ref="AM12:AN12"/>
    <mergeCell ref="BM13:BN13"/>
    <mergeCell ref="BM12:BN12"/>
    <mergeCell ref="BO12:BP12"/>
    <mergeCell ref="BS11:BX11"/>
    <mergeCell ref="C12:D12"/>
    <mergeCell ref="G12:H12"/>
    <mergeCell ref="I12:J12"/>
    <mergeCell ref="K12:L12"/>
    <mergeCell ref="E12:F12"/>
    <mergeCell ref="AE12:AF12"/>
    <mergeCell ref="BE12:BF12"/>
    <mergeCell ref="BG12:BH12"/>
    <mergeCell ref="AU12:AV12"/>
    <mergeCell ref="AW13:AX13"/>
    <mergeCell ref="AQ12:AR12"/>
    <mergeCell ref="BY13:BZ13"/>
    <mergeCell ref="CA13:CB13"/>
    <mergeCell ref="BU13:BV13"/>
    <mergeCell ref="BA13:BB13"/>
    <mergeCell ref="AS13:AT13"/>
    <mergeCell ref="BC13:BD13"/>
    <mergeCell ref="BI12:BJ12"/>
    <mergeCell ref="BQ12:BR12"/>
    <mergeCell ref="CG13:CH13"/>
    <mergeCell ref="Q12:R12"/>
    <mergeCell ref="S12:T12"/>
    <mergeCell ref="U12:V12"/>
    <mergeCell ref="DC13:DD13"/>
    <mergeCell ref="CW12:CX12"/>
    <mergeCell ref="CG12:CH12"/>
    <mergeCell ref="CI12:CJ12"/>
    <mergeCell ref="CK12:CL12"/>
    <mergeCell ref="CQ12:CR12"/>
    <mergeCell ref="FG13:FH13"/>
    <mergeCell ref="FE12:FF12"/>
    <mergeCell ref="FG12:FH12"/>
    <mergeCell ref="DM12:DP12"/>
    <mergeCell ref="DM13:DN13"/>
    <mergeCell ref="DO13:DP13"/>
    <mergeCell ref="DS12:DT12"/>
    <mergeCell ref="DY13:DZ13"/>
    <mergeCell ref="DQ13:DR13"/>
    <mergeCell ref="DW12:DX12"/>
    <mergeCell ref="GU10:GV13"/>
    <mergeCell ref="GM13:GN13"/>
    <mergeCell ref="GK12:GL12"/>
    <mergeCell ref="GM12:GN12"/>
    <mergeCell ref="GO12:GP12"/>
    <mergeCell ref="GI13:GJ13"/>
    <mergeCell ref="GS10:GT13"/>
    <mergeCell ref="GK13:GL13"/>
    <mergeCell ref="GI12:GJ12"/>
    <mergeCell ref="FK12:FL12"/>
    <mergeCell ref="EU12:EX12"/>
    <mergeCell ref="EC13:ED13"/>
    <mergeCell ref="EA13:EB13"/>
    <mergeCell ref="EE13:EF13"/>
    <mergeCell ref="EI12:EJ12"/>
    <mergeCell ref="EY12:EZ12"/>
    <mergeCell ref="EU13:EV13"/>
    <mergeCell ref="EW13:EX13"/>
    <mergeCell ref="EC12:ED12"/>
    <mergeCell ref="EG13:EH13"/>
    <mergeCell ref="EI13:EJ13"/>
    <mergeCell ref="EK12:EL12"/>
    <mergeCell ref="ES13:ET13"/>
    <mergeCell ref="C1:I1"/>
    <mergeCell ref="EM12:EN12"/>
    <mergeCell ref="CW13:CX13"/>
    <mergeCell ref="DK13:DL13"/>
    <mergeCell ref="DA12:DB12"/>
    <mergeCell ref="DC12:DD12"/>
    <mergeCell ref="S9:Z9"/>
    <mergeCell ref="S8:Z8"/>
    <mergeCell ref="S7:Z7"/>
    <mergeCell ref="AA7:AH7"/>
    <mergeCell ref="AA8:AH8"/>
    <mergeCell ref="AA9:AH9"/>
    <mergeCell ref="AA10:AF11"/>
    <mergeCell ref="AG10:AH11"/>
    <mergeCell ref="AI10:AL11"/>
    <mergeCell ref="AM10:AR11"/>
    <mergeCell ref="AI7:AR7"/>
    <mergeCell ref="AI8:AR8"/>
    <mergeCell ref="AI9:AR9"/>
    <mergeCell ref="AS8:AV8"/>
    <mergeCell ref="AS9:AV9"/>
    <mergeCell ref="AS10:AV11"/>
    <mergeCell ref="AY9:AZ9"/>
    <mergeCell ref="AY10:AZ11"/>
    <mergeCell ref="BA7:BJ7"/>
    <mergeCell ref="BA8:BJ8"/>
    <mergeCell ref="BA9:BJ9"/>
    <mergeCell ref="BA10:BJ11"/>
    <mergeCell ref="AS7:AZ7"/>
    <mergeCell ref="BK7:BR7"/>
    <mergeCell ref="BK8:BR8"/>
    <mergeCell ref="BK9:BR9"/>
    <mergeCell ref="BK10:BR10"/>
    <mergeCell ref="BM11:BR11"/>
    <mergeCell ref="BS7:BZ7"/>
    <mergeCell ref="BS8:BZ8"/>
    <mergeCell ref="BS9:BZ9"/>
    <mergeCell ref="BS10:BZ10"/>
    <mergeCell ref="BY11:BZ11"/>
    <mergeCell ref="CA11:CD11"/>
    <mergeCell ref="CA10:CF10"/>
    <mergeCell ref="CA7:CH7"/>
    <mergeCell ref="CA8:CH8"/>
    <mergeCell ref="CA9:CH9"/>
    <mergeCell ref="CG10:CH11"/>
    <mergeCell ref="CE11:CF12"/>
    <mergeCell ref="CI10:CL11"/>
    <mergeCell ref="CI9:CP9"/>
    <mergeCell ref="CI8:CP8"/>
    <mergeCell ref="CI7:CP7"/>
    <mergeCell ref="CM10:CP11"/>
    <mergeCell ref="CQ10:CV11"/>
    <mergeCell ref="CQ7:CX7"/>
    <mergeCell ref="CQ8:CX8"/>
    <mergeCell ref="CQ9:CX9"/>
    <mergeCell ref="CW10:CX11"/>
    <mergeCell ref="CY7:DD7"/>
    <mergeCell ref="CY8:DD8"/>
    <mergeCell ref="CY9:DD9"/>
    <mergeCell ref="CY10:DD11"/>
    <mergeCell ref="DM7:DT7"/>
    <mergeCell ref="DM8:DT8"/>
    <mergeCell ref="DM9:DT9"/>
    <mergeCell ref="DM10:DT11"/>
    <mergeCell ref="DG8:DL8"/>
    <mergeCell ref="DI9:DL9"/>
    <mergeCell ref="DU7:EB7"/>
    <mergeCell ref="DU8:EB8"/>
    <mergeCell ref="DU9:EB9"/>
    <mergeCell ref="DU10:EB11"/>
    <mergeCell ref="EC10:EJ11"/>
    <mergeCell ref="EC9:EJ9"/>
    <mergeCell ref="EC8:EJ8"/>
    <mergeCell ref="EC7:EJ7"/>
    <mergeCell ref="EK7:ER7"/>
    <mergeCell ref="EK8:ER8"/>
    <mergeCell ref="EK9:ER9"/>
    <mergeCell ref="EK10:ER11"/>
    <mergeCell ref="ES7:EZ7"/>
    <mergeCell ref="ES8:EZ8"/>
    <mergeCell ref="ES9:EZ9"/>
    <mergeCell ref="ES10:EZ11"/>
    <mergeCell ref="FA7:FH7"/>
    <mergeCell ref="FA9:FH9"/>
    <mergeCell ref="FA8:FH8"/>
    <mergeCell ref="FA10:FH11"/>
    <mergeCell ref="FI7:FP7"/>
    <mergeCell ref="FI8:FP8"/>
    <mergeCell ref="FK9:FP9"/>
    <mergeCell ref="FM10:FP11"/>
    <mergeCell ref="FK10:FL11"/>
    <mergeCell ref="FQ7:FX7"/>
    <mergeCell ref="FQ8:FX8"/>
    <mergeCell ref="FQ9:FX9"/>
    <mergeCell ref="FQ10:FX11"/>
    <mergeCell ref="FY7:GF7"/>
    <mergeCell ref="FY8:GF8"/>
    <mergeCell ref="FY9:GF9"/>
    <mergeCell ref="FY10:GF11"/>
    <mergeCell ref="GG9:GN9"/>
    <mergeCell ref="GG8:GN8"/>
    <mergeCell ref="GG7:GN7"/>
    <mergeCell ref="GM10:GN11"/>
    <mergeCell ref="GO10:GP11"/>
    <mergeCell ref="GO9:GP9"/>
    <mergeCell ref="GO8:GP8"/>
    <mergeCell ref="GO7:GP7"/>
    <mergeCell ref="GG10:GJ11"/>
    <mergeCell ref="GK10:GL11"/>
  </mergeCells>
  <dataValidations count="3">
    <dataValidation allowBlank="1" showErrorMessage="1" sqref="GK45:GL70 GV53:HD53 BS54:BT57 BS44:BT52 GC21:GD29 C7:C70 AW45:AZ70 BK13:BN70 M24:N70 AG13:AH70 DI12:DJ70 FK14:FL70 S13:T70 AM13:AN70 BY14:BZ70 CG17:CH70 CW12:CX70 FI7:FI70 G13:H70 DE7:DE70 F9:F70 DH9:DH70 DF8:DG70 D8:E70 FJ9:FJ70 CM13:CN53 HD46:HD52 EK15:EL70 GG7:GG8 FY7:FY8 FQ7:FQ8 ES9 EK9:EK10 EK7 EC9 DU9 CQ7 CA7:CA9 BS7:BS9 BK7:BK11 BA7:BA8 AW8:AW44 AI7:AI9 AG10 HD54:HD55 CN54:CN70 BT13:BT43 BS11:BS43 O13:P17 HJ44:HK44 CM54:CM69 Q13:R16 HC33:HC35 CY68:CY69 HJ33:HK33 A33:A34 B18:B44 AX9:AX44 AY13:AZ44 A29 A31 HJ29:HK31 A25 HJ25:HK26 HH35:HI43 HH32:HI32 N23:O23 A23 HH22:HI24 BU13:BX16 M13:N22 A19 HH19:HI19 HC14:HD32 HD62:HD70 HH69:HI70 HH61:HI61 HH56:HI56 HD57:HD60 HH45:HI45 A21 CH13:CH16 CG12:CG16 CA13:CF17 K7:K9 G9:G10 BY11:BY13 BZ13 DK12:DK13 EI15:EJ17 GM12:GN17 FL13 EU15:FD16 A1:B1 CU12:CV14 FC12:FD13 EI13 EG70:EH70 AL13:AL16 CO13:CT14"/>
    <dataValidation allowBlank="1" showErrorMessage="1" sqref="CI13:CL17 BO13:BR17 AO13:AV17 I13:L17 FL10:FL11 FK9:FK13 A7:B17 DL12:FB12 EE13 EC13 EA13 DY13 DW13 DU13 DS13 DQ13 EG13 AA13:AB16 CE11 K1:M2 M10 ES7 S7:S10 AA7:AA9 AM10 AS7 BM11:BM12 CG10 CM10 CW10 EK13:FB13 DM9 A27 DA12:DD16 CO15:CV17 AY9:AY10 EI14:FD14 BA13:BJ17 B2 B4 DI9:DI10 DM7 DU7 HC7 GO12:GO13 GP13 GR10:GR13 GQ9:GQ13 U13:Z17 AC13:AF17 AI13:AK17 CY12:CZ17 DM14:DP14 DK14:DL17 DQ14:DZ17 EC14:ED16 EC35:ED70 EA14:EB70 EE14:EF17 EG14:EH16 EM15:EN17 EO15:EP16 EQ15:ET17 EU70:FD70 EM70:ER70 FE12:FH17 FM12:FN17 GA18:GB23 FO12:FX16 FY12:GB17 GE12:GJ17 GC12:GD19 GM41:GR41 GM35:GP36 GO39:GZ40 GK12:GL43 GO14:GP27 GS10:HB14 GQ14:GR14 GQ15:HB17 GQ18:GR37 GQ45:GQ69 GR42:GT69 GS19:GV31 GS32:GT37 GU33:GX37 GY33:HB36 GU58:HB69 GO42:GQ43 GK44:GQ44 GU41:GU55 GW44:HB52 GV41:GV52 GV54 GY54:HB54 GW19:HB21 GW24:GX24 GW25:HB28 GW29:GX30 GY30:HB30"/>
    <dataValidation allowBlank="1" showErrorMessage="1" sqref="GW31:HB31 GM38:HB38 HA37:HB37 HA39:HB43 GW42:GX42"/>
  </dataValidations>
  <printOptions/>
  <pageMargins left="0.24" right="0.29" top="0.23" bottom="0.16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2015-06-05T02:25:59Z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